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4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isa.schwartz\Box Sync\17-05 City of Beaufort 2017 IDC\17-05.07 CTC Resurfacing\Work Ups\"/>
    </mc:Choice>
  </mc:AlternateContent>
  <bookViews>
    <workbookView xWindow="0" yWindow="0" windowWidth="23880" windowHeight="12345" tabRatio="766"/>
  </bookViews>
  <sheets>
    <sheet name="Total Quantities" sheetId="2" r:id="rId1"/>
    <sheet name="Charles St Ext" sheetId="4" r:id="rId2"/>
    <sheet name="Craven St" sheetId="10" r:id="rId3"/>
    <sheet name="Jericho Woods SD" sheetId="11" r:id="rId4"/>
    <sheet name="Stone Marten" sheetId="17" r:id="rId5"/>
    <sheet name="Schein Loop" sheetId="19" r:id="rId6"/>
  </sheets>
  <externalReferences>
    <externalReference r:id="rId7"/>
  </externalReferences>
  <definedNames>
    <definedName name="_xlnm.Print_Area" localSheetId="1">'Charles St Ext'!$A$1:$G$48</definedName>
    <definedName name="_xlnm.Print_Area" localSheetId="2">'Craven St'!$A$1:$G$50</definedName>
    <definedName name="_xlnm.Print_Area" localSheetId="3">'Jericho Woods SD'!$A$1:$G$48</definedName>
    <definedName name="_xlnm.Print_Area" localSheetId="5">'Schein Loop'!$A$1:$G$35</definedName>
    <definedName name="_xlnm.Print_Area" localSheetId="4">'Stone Marten'!$A$1:$G$44</definedName>
    <definedName name="_xlnm.Print_Area" localSheetId="0">'Total Quantities'!$A$1:$G$39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4" l="1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E15" i="2" l="1"/>
  <c r="E12" i="2"/>
  <c r="F17" i="19"/>
  <c r="G17" i="19" s="1"/>
  <c r="F33" i="19"/>
  <c r="G33" i="19" s="1"/>
  <c r="F32" i="19"/>
  <c r="G32" i="19" s="1"/>
  <c r="F31" i="19"/>
  <c r="F30" i="19"/>
  <c r="G30" i="19" s="1"/>
  <c r="F29" i="19"/>
  <c r="G29" i="19" s="1"/>
  <c r="F28" i="19"/>
  <c r="G28" i="19" s="1"/>
  <c r="F27" i="19"/>
  <c r="G27" i="19" s="1"/>
  <c r="F26" i="19"/>
  <c r="G26" i="19" s="1"/>
  <c r="F25" i="19"/>
  <c r="F24" i="19"/>
  <c r="G24" i="19" s="1"/>
  <c r="F23" i="19"/>
  <c r="G23" i="19" s="1"/>
  <c r="F22" i="19"/>
  <c r="G22" i="19" s="1"/>
  <c r="F21" i="19"/>
  <c r="G21" i="19" s="1"/>
  <c r="F20" i="19"/>
  <c r="G20" i="19" s="1"/>
  <c r="F19" i="19"/>
  <c r="G19" i="19" s="1"/>
  <c r="F18" i="19"/>
  <c r="G18" i="19" s="1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4" i="2"/>
  <c r="E37" i="2"/>
  <c r="E36" i="2"/>
  <c r="E35" i="2"/>
  <c r="E33" i="2"/>
  <c r="E31" i="2"/>
  <c r="E30" i="2"/>
  <c r="E29" i="2"/>
  <c r="E27" i="2"/>
  <c r="E26" i="2"/>
  <c r="E25" i="2"/>
  <c r="E23" i="2"/>
  <c r="E22" i="2"/>
  <c r="E21" i="2"/>
  <c r="E20" i="2"/>
  <c r="E19" i="2"/>
  <c r="E18" i="2"/>
  <c r="E17" i="2"/>
  <c r="E14" i="2"/>
  <c r="E13" i="2"/>
  <c r="E11" i="2"/>
  <c r="E10" i="2"/>
  <c r="E9" i="2"/>
  <c r="F16" i="19"/>
  <c r="G16" i="19" s="1"/>
  <c r="F15" i="19"/>
  <c r="G15" i="19" s="1"/>
  <c r="F14" i="19"/>
  <c r="G14" i="19" s="1"/>
  <c r="F13" i="19"/>
  <c r="G13" i="19" s="1"/>
  <c r="G31" i="19"/>
  <c r="C30" i="19"/>
  <c r="G25" i="19"/>
  <c r="C15" i="19"/>
  <c r="C14" i="19"/>
  <c r="C13" i="19"/>
  <c r="C12" i="19"/>
  <c r="J11" i="19"/>
  <c r="L9" i="19"/>
  <c r="F39" i="17" l="1"/>
  <c r="F38" i="17"/>
  <c r="F37" i="17"/>
  <c r="F36" i="17"/>
  <c r="F35" i="17"/>
  <c r="F34" i="17"/>
  <c r="F33" i="17"/>
  <c r="F21" i="17"/>
  <c r="F20" i="17"/>
  <c r="F19" i="17"/>
  <c r="F18" i="17"/>
  <c r="F17" i="17"/>
  <c r="F16" i="17"/>
  <c r="F15" i="17"/>
  <c r="F14" i="17"/>
  <c r="F13" i="17"/>
  <c r="F12" i="17"/>
  <c r="F17" i="10"/>
  <c r="F43" i="11"/>
  <c r="F42" i="11"/>
  <c r="F41" i="11"/>
  <c r="F40" i="11"/>
  <c r="F39" i="11"/>
  <c r="F38" i="11"/>
  <c r="F37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F45" i="10"/>
  <c r="F44" i="10"/>
  <c r="F43" i="10"/>
  <c r="F42" i="10"/>
  <c r="F41" i="10"/>
  <c r="F40" i="10"/>
  <c r="F28" i="10"/>
  <c r="F27" i="10"/>
  <c r="F26" i="10"/>
  <c r="F25" i="10"/>
  <c r="F24" i="10"/>
  <c r="F23" i="10"/>
  <c r="F22" i="10"/>
  <c r="F21" i="10"/>
  <c r="F20" i="10"/>
  <c r="F19" i="10"/>
  <c r="F18" i="10"/>
  <c r="F16" i="10"/>
  <c r="F15" i="10"/>
  <c r="F14" i="10"/>
  <c r="F13" i="10"/>
  <c r="F43" i="4"/>
  <c r="F42" i="4"/>
  <c r="F41" i="4"/>
  <c r="F40" i="4"/>
  <c r="F39" i="4"/>
  <c r="F38" i="4"/>
  <c r="F37" i="4"/>
  <c r="E34" i="2" l="1"/>
  <c r="E32" i="2"/>
  <c r="E28" i="2"/>
  <c r="E24" i="2"/>
  <c r="E16" i="2"/>
  <c r="G39" i="17"/>
  <c r="C39" i="17"/>
  <c r="G38" i="17"/>
  <c r="C38" i="17"/>
  <c r="G37" i="17"/>
  <c r="C37" i="17"/>
  <c r="G36" i="17"/>
  <c r="C36" i="17"/>
  <c r="G35" i="17"/>
  <c r="C35" i="17"/>
  <c r="G34" i="17"/>
  <c r="C34" i="17"/>
  <c r="G33" i="17"/>
  <c r="C33" i="17"/>
  <c r="L31" i="17"/>
  <c r="G43" i="11"/>
  <c r="C43" i="11"/>
  <c r="G42" i="11"/>
  <c r="C42" i="11"/>
  <c r="G41" i="11"/>
  <c r="C41" i="11"/>
  <c r="G40" i="11"/>
  <c r="C40" i="11"/>
  <c r="G39" i="11"/>
  <c r="C39" i="11"/>
  <c r="G38" i="11"/>
  <c r="C38" i="11"/>
  <c r="G37" i="11"/>
  <c r="C37" i="11"/>
  <c r="L35" i="11"/>
  <c r="G45" i="10"/>
  <c r="C45" i="10"/>
  <c r="G44" i="10"/>
  <c r="C44" i="10"/>
  <c r="G43" i="10"/>
  <c r="C43" i="10"/>
  <c r="G42" i="10"/>
  <c r="C42" i="10"/>
  <c r="G41" i="10"/>
  <c r="C41" i="10"/>
  <c r="G40" i="10"/>
  <c r="C40" i="10"/>
  <c r="G43" i="4"/>
  <c r="C43" i="4"/>
  <c r="G42" i="4"/>
  <c r="C42" i="4"/>
  <c r="G41" i="4"/>
  <c r="C41" i="4"/>
  <c r="G40" i="4"/>
  <c r="C40" i="4"/>
  <c r="G39" i="4"/>
  <c r="C39" i="4"/>
  <c r="G38" i="4"/>
  <c r="C38" i="4"/>
  <c r="G37" i="4"/>
  <c r="C37" i="4"/>
  <c r="J36" i="4"/>
  <c r="G21" i="17"/>
  <c r="G15" i="17"/>
  <c r="G15" i="11"/>
  <c r="G25" i="11"/>
  <c r="C25" i="11"/>
  <c r="G24" i="10"/>
  <c r="G44" i="11" l="1"/>
  <c r="G46" i="10"/>
  <c r="G40" i="17"/>
  <c r="G44" i="4"/>
  <c r="G18" i="2"/>
  <c r="G17" i="2"/>
  <c r="G16" i="2"/>
  <c r="G15" i="2"/>
  <c r="G13" i="2"/>
  <c r="G12" i="2"/>
  <c r="G11" i="2"/>
  <c r="G10" i="2"/>
  <c r="C15" i="2"/>
  <c r="G22" i="10"/>
  <c r="G27" i="10"/>
  <c r="C28" i="10"/>
  <c r="G28" i="10"/>
  <c r="C16" i="10" l="1"/>
  <c r="G20" i="17" l="1"/>
  <c r="G19" i="17"/>
  <c r="G18" i="17"/>
  <c r="G17" i="17"/>
  <c r="G16" i="17"/>
  <c r="G14" i="17"/>
  <c r="C14" i="17"/>
  <c r="G13" i="17"/>
  <c r="C13" i="17"/>
  <c r="G12" i="17"/>
  <c r="C12" i="17"/>
  <c r="C11" i="17"/>
  <c r="J10" i="17"/>
  <c r="G16" i="11"/>
  <c r="G17" i="10"/>
  <c r="G16" i="10"/>
  <c r="C12" i="2" l="1"/>
  <c r="C11" i="2"/>
  <c r="C10" i="2"/>
  <c r="C9" i="2"/>
  <c r="G24" i="11"/>
  <c r="G23" i="11"/>
  <c r="G22" i="11"/>
  <c r="G21" i="11"/>
  <c r="G19" i="11"/>
  <c r="G18" i="11"/>
  <c r="G17" i="11"/>
  <c r="G14" i="11"/>
  <c r="C14" i="11"/>
  <c r="G13" i="11"/>
  <c r="C13" i="11"/>
  <c r="G12" i="11"/>
  <c r="C12" i="11"/>
  <c r="C11" i="11"/>
  <c r="J10" i="11"/>
  <c r="G26" i="10"/>
  <c r="G25" i="10"/>
  <c r="G23" i="10"/>
  <c r="G21" i="10"/>
  <c r="G20" i="10"/>
  <c r="G19" i="10"/>
  <c r="G18" i="10"/>
  <c r="G15" i="10"/>
  <c r="C15" i="10"/>
  <c r="G14" i="10"/>
  <c r="C14" i="10"/>
  <c r="G13" i="10"/>
  <c r="C13" i="10"/>
  <c r="C12" i="10"/>
  <c r="J10" i="10"/>
  <c r="L9" i="10"/>
  <c r="G20" i="11" l="1"/>
  <c r="G14" i="4" l="1"/>
  <c r="C14" i="4"/>
  <c r="G13" i="4"/>
  <c r="C13" i="4"/>
  <c r="G12" i="4"/>
  <c r="C12" i="4"/>
  <c r="C11" i="4"/>
  <c r="C38" i="2" l="1"/>
  <c r="G24" i="4"/>
  <c r="G23" i="4"/>
  <c r="G20" i="4"/>
  <c r="G18" i="4"/>
  <c r="G16" i="4"/>
  <c r="G15" i="4"/>
  <c r="C25" i="4" l="1"/>
  <c r="G21" i="4"/>
  <c r="G22" i="4"/>
  <c r="G19" i="4" l="1"/>
  <c r="G25" i="4" l="1"/>
  <c r="G17" i="4"/>
  <c r="J10" i="4" l="1"/>
  <c r="C22" i="19"/>
  <c r="C27" i="19"/>
  <c r="C26" i="19"/>
  <c r="C21" i="19"/>
  <c r="C16" i="19"/>
  <c r="C20" i="19"/>
  <c r="C17" i="19"/>
  <c r="C28" i="19"/>
  <c r="C19" i="19"/>
  <c r="C29" i="19"/>
  <c r="C33" i="19"/>
  <c r="C25" i="19"/>
  <c r="C18" i="19"/>
  <c r="C23" i="19"/>
  <c r="C24" i="19"/>
  <c r="F12" i="19" l="1"/>
  <c r="G12" i="19" s="1"/>
  <c r="G34" i="19" s="1"/>
  <c r="F11" i="11"/>
  <c r="G11" i="11" s="1"/>
  <c r="G26" i="11" s="1"/>
  <c r="G47" i="11" s="1"/>
  <c r="F11" i="17"/>
  <c r="G11" i="17" s="1"/>
  <c r="G22" i="17" s="1"/>
  <c r="G43" i="17" s="1"/>
  <c r="G11" i="4"/>
  <c r="F12" i="10"/>
  <c r="G12" i="10"/>
  <c r="G29" i="10" s="1"/>
  <c r="G49" i="10" s="1"/>
  <c r="G26" i="4" l="1"/>
  <c r="G47" i="4" s="1"/>
  <c r="G9" i="2"/>
  <c r="F38" i="2" s="1"/>
  <c r="C15" i="11"/>
  <c r="C15" i="17"/>
  <c r="C13" i="2"/>
  <c r="C16" i="11"/>
  <c r="C15" i="4"/>
  <c r="C17" i="2"/>
  <c r="C18" i="10"/>
  <c r="C21" i="10"/>
  <c r="C18" i="4"/>
  <c r="C18" i="17"/>
  <c r="C20" i="2"/>
  <c r="C19" i="11"/>
  <c r="C19" i="10"/>
  <c r="C16" i="4"/>
  <c r="C17" i="11"/>
  <c r="C16" i="17"/>
  <c r="C18" i="2"/>
  <c r="C24" i="4"/>
  <c r="C31" i="2"/>
  <c r="C26" i="10"/>
  <c r="C25" i="10"/>
  <c r="C20" i="17"/>
  <c r="C23" i="11"/>
  <c r="C30" i="2"/>
  <c r="C23" i="4"/>
  <c r="C17" i="4"/>
  <c r="C18" i="11"/>
  <c r="C20" i="10"/>
  <c r="C17" i="17"/>
  <c r="C19" i="2"/>
  <c r="C23" i="10"/>
  <c r="C20" i="4"/>
  <c r="C21" i="11"/>
  <c r="C26" i="2"/>
  <c r="C19" i="17"/>
  <c r="C37" i="2"/>
  <c r="C21" i="17"/>
  <c r="C27" i="2"/>
  <c r="C21" i="4"/>
  <c r="C24" i="11"/>
  <c r="C34" i="2"/>
  <c r="C14" i="2"/>
  <c r="C33" i="2"/>
  <c r="C22" i="4"/>
  <c r="C22" i="11"/>
  <c r="C29" i="2"/>
  <c r="C20" i="11"/>
  <c r="C25" i="2"/>
  <c r="C19" i="4"/>
</calcChain>
</file>

<file path=xl/sharedStrings.xml><?xml version="1.0" encoding="utf-8"?>
<sst xmlns="http://schemas.openxmlformats.org/spreadsheetml/2006/main" count="464" uniqueCount="106">
  <si>
    <t>ITEM #</t>
  </si>
  <si>
    <t>DESCRIPTION</t>
  </si>
  <si>
    <t>UNIT</t>
  </si>
  <si>
    <t>QUANTITY</t>
  </si>
  <si>
    <t>Mobilization</t>
  </si>
  <si>
    <t>LS</t>
  </si>
  <si>
    <t>Traffic Control</t>
  </si>
  <si>
    <t>SY</t>
  </si>
  <si>
    <t>4" White Solid Lines (Pavement Edge Lines) Fast Dry Paint</t>
  </si>
  <si>
    <t>LF</t>
  </si>
  <si>
    <t>24" White Solid Lines (Stop) Fast Dry Paint</t>
  </si>
  <si>
    <t>4" Yellow Solid Line (No Passing Zone) Fast Dry Paint</t>
  </si>
  <si>
    <t>4" White Solid Lines (Pavement Edge Lines) Thermoplastic-90 mil</t>
  </si>
  <si>
    <t>4" Yellow Solid Line (No Passing Zone) Thermoplastic-90 mil</t>
  </si>
  <si>
    <t>Full Depth HMA Patching 6" Uniform</t>
  </si>
  <si>
    <t>Mill Existing Asphalt Pavement (variable depth)</t>
  </si>
  <si>
    <t>Road Dimensions</t>
  </si>
  <si>
    <t>Total Length [ft]</t>
  </si>
  <si>
    <t>Proposed Width [ft]</t>
  </si>
  <si>
    <t>Pavement Area [sy]</t>
  </si>
  <si>
    <t>EA</t>
  </si>
  <si>
    <t>Permanent Yellow Pavement Markers Bi-Dir.-4"x4"</t>
  </si>
  <si>
    <t>TON</t>
  </si>
  <si>
    <t>Rate</t>
  </si>
  <si>
    <t>Liquid Asphalt Binder PG64-22</t>
  </si>
  <si>
    <t>Borrow Excavation</t>
  </si>
  <si>
    <t>CY</t>
  </si>
  <si>
    <t>Permanent Vegetation</t>
  </si>
  <si>
    <t>MSY</t>
  </si>
  <si>
    <t>24" White Solid Lines (Stop/Diag Lines) Thermoplastic-125 mil</t>
  </si>
  <si>
    <t>UNIT PRICE</t>
  </si>
  <si>
    <t>[mi]</t>
  </si>
  <si>
    <t>TOTAL PRICE</t>
  </si>
  <si>
    <t>TOTAL</t>
  </si>
  <si>
    <t>Bonds &amp; Insurance</t>
  </si>
  <si>
    <t>Construction Stakes, Lines, &amp; Grades</t>
  </si>
  <si>
    <t>Start:</t>
  </si>
  <si>
    <t>Stop:</t>
  </si>
  <si>
    <t>Road Length:</t>
  </si>
  <si>
    <t>CITY OF BEAUFORT</t>
  </si>
  <si>
    <t>Charles Street (@ US-21)</t>
  </si>
  <si>
    <t xml:space="preserve">      .06 mi</t>
  </si>
  <si>
    <t>Original Width:     31 ft          Widen Left:   0 ft            Widen Right:   0 ft          Final Width:   31 ft</t>
  </si>
  <si>
    <t>Charles Street (@ Calhoun St)- Tie down at Calhoun, don't pull across</t>
  </si>
  <si>
    <t>Charles Street (@ Calhoun St)</t>
  </si>
  <si>
    <t>Charles Street (end of road)</t>
  </si>
  <si>
    <t xml:space="preserve">      .09 mi</t>
  </si>
  <si>
    <t>Original Width:     18 ft          Widen Left:   0 ft            Widen Right:   0 ft          Final Width:   18 ft</t>
  </si>
  <si>
    <t>H/M Asph. Surf. Cr. Type D (150 lbs/sy)</t>
  </si>
  <si>
    <t xml:space="preserve">Craven Street (@ Carteret) </t>
  </si>
  <si>
    <t>State Road #</t>
  </si>
  <si>
    <t>S-7-62</t>
  </si>
  <si>
    <t xml:space="preserve">Craven Street (@ East Street) </t>
  </si>
  <si>
    <t>Original Width:     25 ft          Widen Left:   0 ft            Widen Right:   0 ft          Final Width:   25 ft</t>
  </si>
  <si>
    <t>8" White Solid Lines(Crosswalk) Fast Dry Paint</t>
  </si>
  <si>
    <t>8" White Solid Lines Thermoplastic - 125 MIL.</t>
  </si>
  <si>
    <t>.10 mi.</t>
  </si>
  <si>
    <t>.018 mi.</t>
  </si>
  <si>
    <t>Original Width:     20 ft          Widen Left:   0 ft            Widen Right:   0 ft          Final Width:   20 ft</t>
  </si>
  <si>
    <t>Craven Street (@ East St)</t>
  </si>
  <si>
    <t>Craven Street (end of road)</t>
  </si>
  <si>
    <t>Jericho Woods (Entrance @ Battery Creek Road)</t>
  </si>
  <si>
    <t>Jericho Woods (Exit @ Battery Creek Road)</t>
  </si>
  <si>
    <t>0.31 mi.</t>
  </si>
  <si>
    <t>Original Width:     22 ft          Widen Left:   0 ft            Widen Right:   0 ft          Final Width:   22 ft</t>
  </si>
  <si>
    <t>Permanent Clear Pavement Markers Mono.-4"x4"</t>
  </si>
  <si>
    <t xml:space="preserve">Joshua Circle (start @Jericho Woods) </t>
  </si>
  <si>
    <t xml:space="preserve">Joshua Circle (end @Jericho Woods) </t>
  </si>
  <si>
    <t>0.16 mi.</t>
  </si>
  <si>
    <t xml:space="preserve">Stone Marten Drive (start @ Mink Point Blvd) </t>
  </si>
  <si>
    <t xml:space="preserve">Stone Marten Drive (end @ Mink Point Blvd) </t>
  </si>
  <si>
    <t>0.23 mi.</t>
  </si>
  <si>
    <t xml:space="preserve">Stone Marten Circle (end @ Stone Marten Drive) </t>
  </si>
  <si>
    <t xml:space="preserve">Stone Marten Circle (start @ Stone Marten Drive) </t>
  </si>
  <si>
    <t>0.04 mi.</t>
  </si>
  <si>
    <t>* Clip Grass at edge of pavement</t>
  </si>
  <si>
    <t>Removal &amp; Disposal of Existing Curb</t>
  </si>
  <si>
    <t>Concrete Curb and Gutter (3'-0") Sloping Face</t>
  </si>
  <si>
    <t>Restripe Yellow Curb - Fast Dry Paint</t>
  </si>
  <si>
    <t>Section 1 of 2</t>
  </si>
  <si>
    <t>Section 2 of 2</t>
  </si>
  <si>
    <t xml:space="preserve"> SUB-TOTAL =</t>
  </si>
  <si>
    <t xml:space="preserve">Craven Street </t>
  </si>
  <si>
    <t>Jericho Woods Subdivision</t>
  </si>
  <si>
    <t>Jericho Woods Road</t>
  </si>
  <si>
    <t>Stone Marten Subdivision</t>
  </si>
  <si>
    <t>Stone Marten Drive</t>
  </si>
  <si>
    <t>Stone Marten Circle</t>
  </si>
  <si>
    <t>CTC RESURFACING - Phase I</t>
  </si>
  <si>
    <t>Charles Street</t>
  </si>
  <si>
    <t>ROAD TOTAL =</t>
  </si>
  <si>
    <t>Joshua Circle</t>
  </si>
  <si>
    <t>Schein Loop</t>
  </si>
  <si>
    <t>Bay Pine Road</t>
  </si>
  <si>
    <t>Cul-de-sac</t>
  </si>
  <si>
    <t xml:space="preserve">      .55 mi</t>
  </si>
  <si>
    <t>Intersections [sy]</t>
  </si>
  <si>
    <t>Maintenance Stone</t>
  </si>
  <si>
    <t>H/M Asph. Surf. Cr. Type B (200 lbs/sy)</t>
  </si>
  <si>
    <t>H/M Asph. Surf. Cr. Type E (Varies)</t>
  </si>
  <si>
    <t>Permanent Construction Signs (Ground Mounted)</t>
  </si>
  <si>
    <t>SF</t>
  </si>
  <si>
    <t>36" RCP (Remove &amp; Replace)</t>
  </si>
  <si>
    <t>42" RCP (Remove &amp; Replace)</t>
  </si>
  <si>
    <t>ROAD TOTAL</t>
  </si>
  <si>
    <t>SUB-TOTAL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</si>
</sst>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0.000"/>
    <numFmt numFmtId="166" formatCode="0.0"/>
  </numFmts>
  <fonts count="15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0" fillId="0" borderId="0"/>
  </cellStyleXfs>
  <cellXfs count="95">
    <xf numFmtId="0" fontId="0" fillId="0" borderId="0" xfId="0"/>
    <xf numFmtId="0" fontId="1" fillId="0" borderId="0" xfId="0" applyFont="1" applyAlignment="1">
      <alignment vertical="center" wrapText="1"/>
    </xf>
    <xf numFmtId="3" fontId="0" fillId="0" borderId="0" xfId="0" applyNumberFormat="1"/>
    <xf numFmtId="1" fontId="0" fillId="0" borderId="0" xfId="0" applyNumberFormat="1"/>
    <xf numFmtId="2" fontId="0" fillId="0" borderId="0" xfId="0" applyNumberFormat="1"/>
    <xf numFmtId="0" fontId="1" fillId="0" borderId="0" xfId="0" applyFont="1" applyAlignment="1">
      <alignment horizontal="right" vertical="center" wrapText="1"/>
    </xf>
    <xf numFmtId="0" fontId="0" fillId="0" borderId="0" xfId="0" applyAlignment="1">
      <alignment horizontal="left"/>
    </xf>
    <xf numFmtId="0" fontId="0" fillId="0" borderId="0" xfId="0" applyBorder="1"/>
    <xf numFmtId="164" fontId="6" fillId="0" borderId="0" xfId="0" applyNumberFormat="1" applyFont="1" applyBorder="1" applyAlignment="1">
      <alignment vertical="center" wrapText="1"/>
    </xf>
    <xf numFmtId="0" fontId="0" fillId="0" borderId="0" xfId="0" applyAlignment="1">
      <alignment horizontal="center"/>
    </xf>
    <xf numFmtId="164" fontId="3" fillId="0" borderId="0" xfId="0" applyNumberFormat="1" applyFont="1" applyBorder="1" applyAlignment="1">
      <alignment horizontal="center" vertical="center"/>
    </xf>
    <xf numFmtId="164" fontId="0" fillId="0" borderId="0" xfId="0" applyNumberFormat="1" applyBorder="1" applyAlignment="1">
      <alignment horizontal="center"/>
    </xf>
    <xf numFmtId="164" fontId="3" fillId="0" borderId="0" xfId="0" applyNumberFormat="1" applyFont="1" applyFill="1" applyBorder="1" applyAlignment="1">
      <alignment horizontal="center" vertical="center"/>
    </xf>
    <xf numFmtId="0" fontId="0" fillId="0" borderId="0" xfId="0" quotePrefix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1" fontId="3" fillId="2" borderId="1" xfId="0" applyNumberFormat="1" applyFont="1" applyFill="1" applyBorder="1" applyAlignment="1">
      <alignment horizontal="center" vertical="center"/>
    </xf>
    <xf numFmtId="0" fontId="11" fillId="2" borderId="1" xfId="3" applyFont="1" applyFill="1" applyBorder="1" applyAlignment="1">
      <alignment wrapText="1"/>
    </xf>
    <xf numFmtId="164" fontId="6" fillId="2" borderId="1" xfId="0" applyNumberFormat="1" applyFont="1" applyFill="1" applyBorder="1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2" borderId="0" xfId="0" quotePrefix="1" applyFill="1" applyAlignment="1">
      <alignment horizontal="center"/>
    </xf>
    <xf numFmtId="3" fontId="0" fillId="2" borderId="0" xfId="0" applyNumberFormat="1" applyFill="1"/>
    <xf numFmtId="2" fontId="0" fillId="2" borderId="0" xfId="0" applyNumberFormat="1" applyFill="1"/>
    <xf numFmtId="0" fontId="2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vertical="center" wrapText="1"/>
    </xf>
    <xf numFmtId="1" fontId="0" fillId="2" borderId="0" xfId="0" applyNumberFormat="1" applyFill="1"/>
    <xf numFmtId="2" fontId="3" fillId="2" borderId="1" xfId="0" applyNumberFormat="1" applyFont="1" applyFill="1" applyBorder="1" applyAlignment="1">
      <alignment horizontal="center" vertical="center"/>
    </xf>
    <xf numFmtId="164" fontId="6" fillId="2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right" vertical="center" wrapText="1"/>
    </xf>
    <xf numFmtId="0" fontId="0" fillId="2" borderId="0" xfId="0" applyFill="1" applyAlignment="1">
      <alignment horizontal="left"/>
    </xf>
    <xf numFmtId="1" fontId="0" fillId="2" borderId="1" xfId="0" applyNumberFormat="1" applyFill="1" applyBorder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165" fontId="3" fillId="2" borderId="1" xfId="0" applyNumberFormat="1" applyFont="1" applyFill="1" applyBorder="1" applyAlignment="1">
      <alignment horizontal="center" vertical="center"/>
    </xf>
    <xf numFmtId="164" fontId="6" fillId="0" borderId="1" xfId="0" applyNumberFormat="1" applyFont="1" applyBorder="1" applyAlignment="1" applyProtection="1">
      <alignment horizontal="center" vertical="center" wrapText="1"/>
      <protection locked="0"/>
    </xf>
    <xf numFmtId="0" fontId="0" fillId="0" borderId="0" xfId="0" applyFill="1"/>
    <xf numFmtId="0" fontId="1" fillId="0" borderId="0" xfId="0" applyFont="1" applyFill="1" applyAlignment="1">
      <alignment vertical="center" wrapText="1"/>
    </xf>
    <xf numFmtId="166" fontId="0" fillId="2" borderId="1" xfId="0" applyNumberFormat="1" applyFill="1" applyBorder="1" applyAlignment="1">
      <alignment horizontal="center"/>
    </xf>
    <xf numFmtId="164" fontId="6" fillId="2" borderId="1" xfId="0" applyNumberFormat="1" applyFont="1" applyFill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  <xf numFmtId="0" fontId="4" fillId="0" borderId="0" xfId="0" applyFont="1" applyFill="1"/>
    <xf numFmtId="0" fontId="0" fillId="0" borderId="0" xfId="0" applyFill="1" applyAlignment="1">
      <alignment horizontal="center"/>
    </xf>
    <xf numFmtId="0" fontId="0" fillId="0" borderId="0" xfId="0" applyFont="1" applyFill="1"/>
    <xf numFmtId="0" fontId="0" fillId="0" borderId="0" xfId="0" applyFont="1" applyFill="1" applyAlignment="1">
      <alignment horizontal="center"/>
    </xf>
    <xf numFmtId="0" fontId="12" fillId="0" borderId="0" xfId="0" applyFont="1" applyFill="1"/>
    <xf numFmtId="0" fontId="7" fillId="0" borderId="0" xfId="0" applyFont="1" applyFill="1"/>
    <xf numFmtId="2" fontId="0" fillId="0" borderId="0" xfId="0" applyNumberFormat="1" applyFont="1" applyFill="1" applyAlignment="1">
      <alignment horizontal="left"/>
    </xf>
    <xf numFmtId="0" fontId="0" fillId="0" borderId="0" xfId="0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8" fillId="0" borderId="0" xfId="0" applyFont="1" applyProtection="1"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/>
      <protection locked="0"/>
    </xf>
    <xf numFmtId="0" fontId="4" fillId="0" borderId="0" xfId="0" applyFont="1" applyProtection="1">
      <protection locked="0"/>
    </xf>
    <xf numFmtId="0" fontId="0" fillId="0" borderId="0" xfId="0" applyAlignment="1" applyProtection="1">
      <alignment horizontal="center"/>
      <protection locked="0"/>
    </xf>
    <xf numFmtId="3" fontId="0" fillId="0" borderId="0" xfId="0" applyNumberFormat="1" applyProtection="1"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2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9" fontId="0" fillId="0" borderId="0" xfId="0" applyNumberFormat="1" applyProtection="1">
      <protection locked="0"/>
    </xf>
    <xf numFmtId="0" fontId="0" fillId="0" borderId="0" xfId="0" applyBorder="1" applyProtection="1">
      <protection locked="0"/>
    </xf>
    <xf numFmtId="44" fontId="0" fillId="0" borderId="0" xfId="1" applyFont="1" applyBorder="1" applyProtection="1">
      <protection locked="0"/>
    </xf>
    <xf numFmtId="164" fontId="0" fillId="0" borderId="0" xfId="0" applyNumberFormat="1" applyFill="1" applyBorder="1" applyProtection="1">
      <protection locked="0"/>
    </xf>
    <xf numFmtId="164" fontId="6" fillId="0" borderId="0" xfId="0" applyNumberFormat="1" applyFont="1" applyBorder="1" applyAlignment="1" applyProtection="1">
      <alignment vertical="center" wrapText="1"/>
      <protection locked="0"/>
    </xf>
    <xf numFmtId="44" fontId="0" fillId="0" borderId="0" xfId="0" applyNumberFormat="1" applyBorder="1" applyProtection="1">
      <protection locked="0"/>
    </xf>
    <xf numFmtId="0" fontId="2" fillId="0" borderId="1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vertical="center"/>
    </xf>
    <xf numFmtId="2" fontId="3" fillId="2" borderId="1" xfId="2" applyNumberFormat="1" applyFont="1" applyFill="1" applyBorder="1" applyAlignment="1" applyProtection="1">
      <alignment horizontal="center" vertical="center"/>
    </xf>
    <xf numFmtId="1" fontId="3" fillId="2" borderId="1" xfId="2" applyNumberFormat="1" applyFont="1" applyFill="1" applyBorder="1" applyAlignment="1" applyProtection="1">
      <alignment horizontal="center" vertical="center"/>
    </xf>
    <xf numFmtId="1" fontId="3" fillId="2" borderId="1" xfId="0" applyNumberFormat="1" applyFont="1" applyFill="1" applyBorder="1" applyAlignment="1" applyProtection="1">
      <alignment horizontal="center" vertical="center"/>
    </xf>
    <xf numFmtId="0" fontId="11" fillId="2" borderId="1" xfId="3" applyFont="1" applyFill="1" applyBorder="1" applyAlignment="1" applyProtection="1">
      <alignment wrapText="1"/>
    </xf>
    <xf numFmtId="2" fontId="0" fillId="2" borderId="1" xfId="2" applyNumberFormat="1" applyFont="1" applyFill="1" applyBorder="1" applyAlignment="1" applyProtection="1">
      <alignment horizontal="center"/>
    </xf>
    <xf numFmtId="0" fontId="0" fillId="0" borderId="0" xfId="0" applyProtection="1"/>
    <xf numFmtId="0" fontId="3" fillId="0" borderId="1" xfId="0" applyFont="1" applyBorder="1" applyAlignment="1" applyProtection="1">
      <alignment vertical="center"/>
    </xf>
    <xf numFmtId="0" fontId="4" fillId="0" borderId="2" xfId="0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  <xf numFmtId="0" fontId="4" fillId="0" borderId="4" xfId="0" applyFont="1" applyBorder="1" applyAlignment="1" applyProtection="1">
      <alignment horizontal="center" vertical="center"/>
    </xf>
    <xf numFmtId="0" fontId="4" fillId="0" borderId="5" xfId="0" applyFont="1" applyBorder="1" applyAlignment="1" applyProtection="1">
      <alignment horizontal="center" vertical="center"/>
    </xf>
    <xf numFmtId="164" fontId="6" fillId="2" borderId="1" xfId="0" applyNumberFormat="1" applyFont="1" applyFill="1" applyBorder="1" applyAlignment="1" applyProtection="1">
      <alignment horizontal="center"/>
    </xf>
    <xf numFmtId="164" fontId="4" fillId="0" borderId="2" xfId="0" applyNumberFormat="1" applyFont="1" applyBorder="1" applyAlignment="1" applyProtection="1">
      <alignment horizontal="center" vertical="center"/>
    </xf>
    <xf numFmtId="164" fontId="4" fillId="0" borderId="3" xfId="0" applyNumberFormat="1" applyFont="1" applyBorder="1" applyAlignment="1" applyProtection="1">
      <alignment horizontal="center" vertical="center"/>
    </xf>
    <xf numFmtId="164" fontId="4" fillId="0" borderId="4" xfId="0" applyNumberFormat="1" applyFont="1" applyBorder="1" applyAlignment="1" applyProtection="1">
      <alignment horizontal="center" vertical="center"/>
    </xf>
    <xf numFmtId="164" fontId="4" fillId="0" borderId="5" xfId="0" applyNumberFormat="1" applyFont="1" applyBorder="1" applyAlignment="1" applyProtection="1">
      <alignment horizontal="center" vertical="center"/>
    </xf>
  </cellXfs>
  <cellStyles count="4">
    <cellStyle name="Comma" xfId="2" builtinId="3"/>
    <cellStyle name="Currency" xfId="1" builtinId="4"/>
    <cellStyle name="Normal" xfId="0" builtinId="0"/>
    <cellStyle name="Normal_Sheet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isa.schwartz/Desktop/Copy%20of%20City%20of%20Bft%20-%20Commerce%20Park%20Roads%20(Alternate%203)-%201-2-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Quantities"/>
      <sheetName val="Schork Road"/>
      <sheetName val="Schein Loop"/>
      <sheetName val="Schwartz Road"/>
    </sheetNames>
    <sheetDataSet>
      <sheetData sheetId="0">
        <row r="11">
          <cell r="B11" t="str">
            <v>Construction Stakes, Lines, &amp; Grades</v>
          </cell>
          <cell r="C11">
            <v>3</v>
          </cell>
        </row>
        <row r="12">
          <cell r="B12" t="str">
            <v>Traffic Control</v>
          </cell>
          <cell r="C12">
            <v>4</v>
          </cell>
        </row>
        <row r="13">
          <cell r="B13" t="str">
            <v>Borrow Excavation</v>
          </cell>
          <cell r="C13">
            <v>5</v>
          </cell>
        </row>
        <row r="14">
          <cell r="B14" t="str">
            <v>Maintenance Stone</v>
          </cell>
          <cell r="C14">
            <v>10</v>
          </cell>
        </row>
        <row r="15">
          <cell r="B15" t="str">
            <v>Mill Existing Asphalt Pavement (variable depth)</v>
          </cell>
          <cell r="C15">
            <v>11</v>
          </cell>
        </row>
        <row r="16">
          <cell r="B16" t="str">
            <v>Full Depth HMA Patching 6" Uniform</v>
          </cell>
          <cell r="C16">
            <v>12</v>
          </cell>
        </row>
        <row r="17">
          <cell r="B17" t="str">
            <v>Liquid Asphalt Binder PG64-22</v>
          </cell>
          <cell r="C17">
            <v>13</v>
          </cell>
        </row>
        <row r="18">
          <cell r="B18" t="str">
            <v>H/M Asph. Surf. Cr. Type B (200 lbs/sy)</v>
          </cell>
          <cell r="C18" t="e">
            <v>#N/A</v>
          </cell>
        </row>
        <row r="19">
          <cell r="B19" t="str">
            <v>H/M Asph. Surf. Cr. Type E (Varies)</v>
          </cell>
          <cell r="C19">
            <v>17</v>
          </cell>
        </row>
        <row r="20">
          <cell r="B20" t="str">
            <v>Permanent Construction Signs (Ground Mounted)</v>
          </cell>
          <cell r="C20">
            <v>20</v>
          </cell>
        </row>
        <row r="21">
          <cell r="B21" t="str">
            <v>4" White Solid Lines (Pavement Edge Lines) Fast Dry Paint</v>
          </cell>
          <cell r="C21">
            <v>21</v>
          </cell>
        </row>
        <row r="22">
          <cell r="B22" t="str">
            <v>24" White Solid Lines (Stop) Fast Dry Paint</v>
          </cell>
          <cell r="C22">
            <v>24</v>
          </cell>
        </row>
        <row r="23">
          <cell r="B23" t="str">
            <v>4" Yellow Solid Line (No Passing Zone) Fast Dry Paint</v>
          </cell>
          <cell r="C23">
            <v>25</v>
          </cell>
        </row>
        <row r="24">
          <cell r="B24" t="str">
            <v>4" White Solid Lines (Pavement Edge Lines) Thermoplastic-90 mil</v>
          </cell>
          <cell r="C24">
            <v>27</v>
          </cell>
        </row>
        <row r="25">
          <cell r="B25" t="str">
            <v>24" White Solid Lines (Stop/Diag Lines) Thermoplastic-125 mil</v>
          </cell>
          <cell r="C25">
            <v>31</v>
          </cell>
        </row>
        <row r="26">
          <cell r="B26" t="str">
            <v>4" Yellow Solid Line (No Passing Zone) Thermoplastic-90 mil</v>
          </cell>
          <cell r="C26">
            <v>32</v>
          </cell>
        </row>
        <row r="27">
          <cell r="B27" t="str">
            <v>Permanent Yellow Pavement Markers Bi-Dir.-4"x4"</v>
          </cell>
          <cell r="C27">
            <v>41</v>
          </cell>
        </row>
        <row r="28">
          <cell r="B28" t="str">
            <v>36" RCP (Remove &amp; Replace)</v>
          </cell>
        </row>
        <row r="29">
          <cell r="B29" t="str">
            <v>42" RCP (Remove &amp; Replace)</v>
          </cell>
        </row>
        <row r="30">
          <cell r="B30" t="str">
            <v>Permanent Vegetation</v>
          </cell>
          <cell r="C30">
            <v>42</v>
          </cell>
        </row>
        <row r="31">
          <cell r="C31">
            <v>0</v>
          </cell>
        </row>
        <row r="33">
          <cell r="B33" t="str">
            <v>Construction Engineering &amp; Inspection (7%)</v>
          </cell>
          <cell r="C33">
            <v>0</v>
          </cell>
        </row>
        <row r="34">
          <cell r="B34" t="str">
            <v>Contingency (10%)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M51"/>
  <sheetViews>
    <sheetView tabSelected="1" view="pageBreakPreview" zoomScale="85" zoomScaleNormal="85" zoomScaleSheetLayoutView="85" workbookViewId="0">
      <selection activeCell="F9" sqref="F9"/>
    </sheetView>
  </sheetViews>
  <sheetFormatPr defaultRowHeight="15" x14ac:dyDescent="0.25"/>
  <cols>
    <col min="1" max="1" width="10.42578125" style="58" bestFit="1" customWidth="1"/>
    <col min="2" max="2" width="57.7109375" style="58" bestFit="1" customWidth="1"/>
    <col min="3" max="3" width="3" style="58" hidden="1" customWidth="1"/>
    <col min="4" max="4" width="5.28515625" style="58" bestFit="1" customWidth="1"/>
    <col min="5" max="5" width="10" style="59" bestFit="1" customWidth="1"/>
    <col min="6" max="6" width="12" style="58" bestFit="1" customWidth="1"/>
    <col min="7" max="7" width="13.5703125" style="58" bestFit="1" customWidth="1"/>
    <col min="8" max="8" width="11.140625" style="58" customWidth="1"/>
    <col min="9" max="9" width="8.28515625" style="58" customWidth="1"/>
    <col min="10" max="10" width="14.28515625" style="58" customWidth="1"/>
    <col min="11" max="16384" width="9.140625" style="58"/>
  </cols>
  <sheetData>
    <row r="1" spans="1:9" ht="18.75" x14ac:dyDescent="0.3">
      <c r="A1" s="57"/>
    </row>
    <row r="2" spans="1:9" ht="21" customHeight="1" x14ac:dyDescent="0.25">
      <c r="A2" s="60" t="s">
        <v>39</v>
      </c>
      <c r="B2" s="60"/>
      <c r="C2" s="60"/>
      <c r="D2" s="60"/>
      <c r="E2" s="60"/>
      <c r="F2" s="60"/>
      <c r="G2" s="60"/>
    </row>
    <row r="3" spans="1:9" ht="21.6" customHeight="1" x14ac:dyDescent="0.25">
      <c r="A3" s="61" t="s">
        <v>88</v>
      </c>
      <c r="B3" s="61"/>
      <c r="C3" s="61"/>
      <c r="D3" s="61"/>
      <c r="E3" s="61"/>
      <c r="F3" s="61"/>
      <c r="G3" s="61"/>
    </row>
    <row r="4" spans="1:9" x14ac:dyDescent="0.25">
      <c r="A4" s="62"/>
      <c r="B4" s="62"/>
      <c r="C4" s="62"/>
      <c r="D4" s="62"/>
      <c r="E4" s="62"/>
      <c r="F4" s="62"/>
      <c r="G4" s="62"/>
    </row>
    <row r="5" spans="1:9" x14ac:dyDescent="0.25">
      <c r="A5" s="63"/>
      <c r="G5" s="64"/>
      <c r="H5" s="64"/>
    </row>
    <row r="6" spans="1:9" x14ac:dyDescent="0.25">
      <c r="H6" s="65"/>
      <c r="I6" s="65"/>
    </row>
    <row r="7" spans="1:9" x14ac:dyDescent="0.25">
      <c r="A7" s="75" t="s">
        <v>0</v>
      </c>
      <c r="B7" s="75" t="s">
        <v>1</v>
      </c>
      <c r="C7" s="76"/>
      <c r="D7" s="75" t="s">
        <v>2</v>
      </c>
      <c r="E7" s="75" t="s">
        <v>3</v>
      </c>
      <c r="F7" s="66" t="s">
        <v>30</v>
      </c>
      <c r="G7" s="75" t="s">
        <v>32</v>
      </c>
      <c r="I7" s="67"/>
    </row>
    <row r="8" spans="1:9" x14ac:dyDescent="0.25">
      <c r="A8" s="75"/>
      <c r="B8" s="75"/>
      <c r="C8" s="76"/>
      <c r="D8" s="75"/>
      <c r="E8" s="75"/>
      <c r="F8" s="66"/>
      <c r="G8" s="75"/>
      <c r="H8" s="68"/>
    </row>
    <row r="9" spans="1:9" x14ac:dyDescent="0.25">
      <c r="A9" s="77">
        <v>1</v>
      </c>
      <c r="B9" s="78" t="s">
        <v>4</v>
      </c>
      <c r="C9" s="78">
        <f>A9</f>
        <v>1</v>
      </c>
      <c r="D9" s="77" t="s">
        <v>5</v>
      </c>
      <c r="E9" s="79">
        <f>SUM('Charles St Ext'!E11,'Craven St'!E12,'Jericho Woods SD'!E11,'Stone Marten'!E11,'Schein Loop'!E12)</f>
        <v>1</v>
      </c>
      <c r="F9" s="39"/>
      <c r="G9" s="90">
        <f>'Charles St Ext'!G11+'Craven St'!G12+'Jericho Woods SD'!G11+'Stone Marten'!G11+'Schein Loop'!G12</f>
        <v>0</v>
      </c>
      <c r="H9" s="69">
        <v>0.2</v>
      </c>
    </row>
    <row r="10" spans="1:9" x14ac:dyDescent="0.25">
      <c r="A10" s="77">
        <v>2</v>
      </c>
      <c r="B10" s="78" t="s">
        <v>34</v>
      </c>
      <c r="C10" s="78">
        <f t="shared" ref="C10:C12" si="0">A10</f>
        <v>2</v>
      </c>
      <c r="D10" s="77" t="s">
        <v>5</v>
      </c>
      <c r="E10" s="79">
        <f>SUM('Charles St Ext'!E12,'Craven St'!E13,'Jericho Woods SD'!E12,'Stone Marten'!E12,'Schein Loop'!E13)</f>
        <v>1</v>
      </c>
      <c r="F10" s="39"/>
      <c r="G10" s="90">
        <f t="shared" ref="G10:G36" si="1">E10*F10</f>
        <v>0</v>
      </c>
      <c r="H10" s="69">
        <v>0.02</v>
      </c>
    </row>
    <row r="11" spans="1:9" x14ac:dyDescent="0.25">
      <c r="A11" s="77">
        <v>3</v>
      </c>
      <c r="B11" s="78" t="s">
        <v>35</v>
      </c>
      <c r="C11" s="78">
        <f t="shared" si="0"/>
        <v>3</v>
      </c>
      <c r="D11" s="77" t="s">
        <v>5</v>
      </c>
      <c r="E11" s="79">
        <f>SUM('Charles St Ext'!E13,'Craven St'!E14,'Jericho Woods SD'!E13,'Stone Marten'!E13,'Schein Loop'!E14)</f>
        <v>1</v>
      </c>
      <c r="F11" s="39"/>
      <c r="G11" s="90">
        <f t="shared" si="1"/>
        <v>0</v>
      </c>
      <c r="H11" s="69">
        <v>0.1</v>
      </c>
    </row>
    <row r="12" spans="1:9" x14ac:dyDescent="0.25">
      <c r="A12" s="77">
        <v>4</v>
      </c>
      <c r="B12" s="78" t="s">
        <v>6</v>
      </c>
      <c r="C12" s="78">
        <f t="shared" si="0"/>
        <v>4</v>
      </c>
      <c r="D12" s="77" t="s">
        <v>5</v>
      </c>
      <c r="E12" s="79">
        <f>SUM('Charles St Ext'!E14,'Craven St'!E15,'Jericho Woods SD'!E14,'Stone Marten'!E14,'Schein Loop'!E15)</f>
        <v>1</v>
      </c>
      <c r="F12" s="39"/>
      <c r="G12" s="90">
        <f t="shared" si="1"/>
        <v>0</v>
      </c>
      <c r="H12" s="69">
        <v>0.15</v>
      </c>
    </row>
    <row r="13" spans="1:9" x14ac:dyDescent="0.25">
      <c r="A13" s="77">
        <v>5</v>
      </c>
      <c r="B13" s="78" t="s">
        <v>25</v>
      </c>
      <c r="C13" s="78">
        <f ca="1">VLOOKUP(B13,'Total Quantities'!B8:C37,2,FALSE)</f>
        <v>5</v>
      </c>
      <c r="D13" s="77" t="s">
        <v>26</v>
      </c>
      <c r="E13" s="80">
        <f>SUM('Charles St Ext'!E37,'Craven St'!E40,'Jericho Woods SD'!E15,'Jericho Woods SD'!E37,'Stone Marten'!E15,'Stone Marten'!E33,'Schein Loop'!E16)</f>
        <v>580</v>
      </c>
      <c r="F13" s="39"/>
      <c r="G13" s="90">
        <f t="shared" si="1"/>
        <v>0</v>
      </c>
    </row>
    <row r="14" spans="1:9" x14ac:dyDescent="0.25">
      <c r="A14" s="77">
        <v>6</v>
      </c>
      <c r="B14" s="78" t="s">
        <v>97</v>
      </c>
      <c r="C14" s="78">
        <f ca="1">VLOOKUP(B14,'Total Quantities'!B9:C38,2,FALSE)</f>
        <v>5</v>
      </c>
      <c r="D14" s="77" t="s">
        <v>22</v>
      </c>
      <c r="E14" s="80">
        <f>SUM('Schein Loop'!E17)</f>
        <v>20</v>
      </c>
      <c r="F14" s="39"/>
      <c r="G14" s="90">
        <f t="shared" si="1"/>
        <v>0</v>
      </c>
    </row>
    <row r="15" spans="1:9" x14ac:dyDescent="0.25">
      <c r="A15" s="77">
        <v>7</v>
      </c>
      <c r="B15" s="78" t="s">
        <v>76</v>
      </c>
      <c r="C15" s="78">
        <f t="shared" ref="C15" si="2">A15</f>
        <v>7</v>
      </c>
      <c r="D15" s="77" t="s">
        <v>7</v>
      </c>
      <c r="E15" s="81">
        <f>+'Craven St'!E16</f>
        <v>70</v>
      </c>
      <c r="F15" s="39"/>
      <c r="G15" s="90">
        <f t="shared" si="1"/>
        <v>0</v>
      </c>
    </row>
    <row r="16" spans="1:9" x14ac:dyDescent="0.25">
      <c r="A16" s="77">
        <v>8</v>
      </c>
      <c r="B16" s="82" t="s">
        <v>77</v>
      </c>
      <c r="C16" s="78"/>
      <c r="D16" s="77" t="s">
        <v>9</v>
      </c>
      <c r="E16" s="81">
        <f>+SUM('Craven St'!E17)</f>
        <v>200</v>
      </c>
      <c r="F16" s="39"/>
      <c r="G16" s="90">
        <f t="shared" si="1"/>
        <v>0</v>
      </c>
    </row>
    <row r="17" spans="1:7" x14ac:dyDescent="0.25">
      <c r="A17" s="77">
        <v>9</v>
      </c>
      <c r="B17" s="78" t="s">
        <v>15</v>
      </c>
      <c r="C17" s="78">
        <f ca="1">VLOOKUP(B17,'Total Quantities'!B12:C40,2,FALSE)</f>
        <v>11</v>
      </c>
      <c r="D17" s="77" t="s">
        <v>7</v>
      </c>
      <c r="E17" s="80">
        <f>+SUM('Charles St Ext'!E15,'Craven St'!E18,'Jericho Woods SD'!E16,'Schein Loop'!E18)</f>
        <v>2435</v>
      </c>
      <c r="F17" s="39"/>
      <c r="G17" s="90">
        <f t="shared" si="1"/>
        <v>0</v>
      </c>
    </row>
    <row r="18" spans="1:7" x14ac:dyDescent="0.25">
      <c r="A18" s="77">
        <v>10</v>
      </c>
      <c r="B18" s="78" t="s">
        <v>14</v>
      </c>
      <c r="C18" s="78">
        <f ca="1">VLOOKUP(B18,'Total Quantities'!B13:C41,2,FALSE)</f>
        <v>12</v>
      </c>
      <c r="D18" s="77" t="s">
        <v>7</v>
      </c>
      <c r="E18" s="80">
        <f>SUM('Charles St Ext'!E16,'Charles St Ext'!E38,'Craven St'!E19,'Jericho Woods SD'!E17,'Jericho Woods SD'!E38,'Stone Marten'!E16,'Stone Marten'!E34,'Schein Loop'!E19)</f>
        <v>1150</v>
      </c>
      <c r="F18" s="39"/>
      <c r="G18" s="90">
        <f t="shared" si="1"/>
        <v>0</v>
      </c>
    </row>
    <row r="19" spans="1:7" x14ac:dyDescent="0.25">
      <c r="A19" s="77">
        <v>11</v>
      </c>
      <c r="B19" s="78" t="s">
        <v>24</v>
      </c>
      <c r="C19" s="78">
        <f ca="1">VLOOKUP(B19,'Total Quantities'!B15:C42,2,FALSE)</f>
        <v>13</v>
      </c>
      <c r="D19" s="77" t="s">
        <v>22</v>
      </c>
      <c r="E19" s="79">
        <f>+SUM('Charles St Ext'!E17,'Charles St Ext'!E39,'Craven St'!E20,'Craven St'!E41,'Jericho Woods SD'!E18,'Jericho Woods SD'!E39,'Stone Marten'!E17,'Stone Marten'!E35,'Schein Loop'!E20)</f>
        <v>131.5</v>
      </c>
      <c r="F19" s="39"/>
      <c r="G19" s="90">
        <f t="shared" si="1"/>
        <v>0</v>
      </c>
    </row>
    <row r="20" spans="1:7" x14ac:dyDescent="0.25">
      <c r="A20" s="77">
        <v>12</v>
      </c>
      <c r="B20" s="78" t="s">
        <v>48</v>
      </c>
      <c r="C20" s="78">
        <f ca="1">VLOOKUP(B20,'Total Quantities'!B17:C44,2,FALSE)</f>
        <v>17</v>
      </c>
      <c r="D20" s="77" t="s">
        <v>22</v>
      </c>
      <c r="E20" s="79">
        <f>+SUM('Charles St Ext'!E18,'Charles St Ext'!E40,'Craven St'!E21,'Craven St'!E42,'Jericho Woods SD'!E19,'Jericho Woods SD'!E40,'Stone Marten'!E18,'Stone Marten'!E36)</f>
        <v>1110</v>
      </c>
      <c r="F20" s="39"/>
      <c r="G20" s="90">
        <f t="shared" si="1"/>
        <v>0</v>
      </c>
    </row>
    <row r="21" spans="1:7" x14ac:dyDescent="0.25">
      <c r="A21" s="77">
        <v>13</v>
      </c>
      <c r="B21" s="78" t="s">
        <v>98</v>
      </c>
      <c r="C21" s="78"/>
      <c r="D21" s="77" t="s">
        <v>22</v>
      </c>
      <c r="E21" s="79">
        <f>'Schein Loop'!E21</f>
        <v>890</v>
      </c>
      <c r="F21" s="39"/>
      <c r="G21" s="90">
        <f t="shared" si="1"/>
        <v>0</v>
      </c>
    </row>
    <row r="22" spans="1:7" x14ac:dyDescent="0.25">
      <c r="A22" s="77">
        <v>14</v>
      </c>
      <c r="B22" s="78" t="s">
        <v>99</v>
      </c>
      <c r="C22" s="78"/>
      <c r="D22" s="77" t="s">
        <v>22</v>
      </c>
      <c r="E22" s="79">
        <f>'Schein Loop'!E22</f>
        <v>200</v>
      </c>
      <c r="F22" s="39"/>
      <c r="G22" s="90">
        <f t="shared" si="1"/>
        <v>0</v>
      </c>
    </row>
    <row r="23" spans="1:7" x14ac:dyDescent="0.25">
      <c r="A23" s="77">
        <v>15</v>
      </c>
      <c r="B23" s="78" t="s">
        <v>100</v>
      </c>
      <c r="C23" s="78"/>
      <c r="D23" s="77" t="s">
        <v>101</v>
      </c>
      <c r="E23" s="79">
        <f>'Schein Loop'!E23</f>
        <v>152</v>
      </c>
      <c r="F23" s="39"/>
      <c r="G23" s="90">
        <f t="shared" si="1"/>
        <v>0</v>
      </c>
    </row>
    <row r="24" spans="1:7" x14ac:dyDescent="0.25">
      <c r="A24" s="77">
        <v>16</v>
      </c>
      <c r="B24" s="82" t="s">
        <v>54</v>
      </c>
      <c r="C24" s="78"/>
      <c r="D24" s="77" t="s">
        <v>9</v>
      </c>
      <c r="E24" s="81">
        <f>+SUM('Craven St'!E22)</f>
        <v>50</v>
      </c>
      <c r="F24" s="39"/>
      <c r="G24" s="90">
        <f t="shared" si="1"/>
        <v>0</v>
      </c>
    </row>
    <row r="25" spans="1:7" x14ac:dyDescent="0.25">
      <c r="A25" s="77">
        <v>17</v>
      </c>
      <c r="B25" s="78" t="s">
        <v>8</v>
      </c>
      <c r="C25" s="78">
        <f ca="1">VLOOKUP(B25,'Total Quantities'!B19:C47,2,FALSE)</f>
        <v>21</v>
      </c>
      <c r="D25" s="77" t="s">
        <v>9</v>
      </c>
      <c r="E25" s="80">
        <f>+SUM('Charles St Ext'!E19,'Jericho Woods SD'!E20,'Schein Loop'!E24)</f>
        <v>6480</v>
      </c>
      <c r="F25" s="39"/>
      <c r="G25" s="90">
        <f t="shared" si="1"/>
        <v>0</v>
      </c>
    </row>
    <row r="26" spans="1:7" x14ac:dyDescent="0.25">
      <c r="A26" s="77">
        <v>18</v>
      </c>
      <c r="B26" s="78" t="s">
        <v>10</v>
      </c>
      <c r="C26" s="78">
        <f ca="1">VLOOKUP(B26,'Total Quantities'!B20:C48,2,FALSE)</f>
        <v>24</v>
      </c>
      <c r="D26" s="77" t="s">
        <v>9</v>
      </c>
      <c r="E26" s="80">
        <f>+SUM('Charles St Ext'!E20,'Charles St Ext'!E41,'Craven St'!E23,'Craven St'!E43,'Jericho Woods SD'!E21,'Jericho Woods SD'!E41,'Stone Marten'!E19,'Stone Marten'!E37,'Schein Loop'!E25)</f>
        <v>273</v>
      </c>
      <c r="F26" s="39"/>
      <c r="G26" s="90">
        <f t="shared" si="1"/>
        <v>0</v>
      </c>
    </row>
    <row r="27" spans="1:7" x14ac:dyDescent="0.25">
      <c r="A27" s="77">
        <v>19</v>
      </c>
      <c r="B27" s="78" t="s">
        <v>11</v>
      </c>
      <c r="C27" s="78">
        <f ca="1">VLOOKUP(B27,'Total Quantities'!B20:C49,2,FALSE)</f>
        <v>25</v>
      </c>
      <c r="D27" s="77" t="s">
        <v>9</v>
      </c>
      <c r="E27" s="80">
        <f>+SUM('Charles St Ext'!E21,'Schein Loop'!E26)</f>
        <v>6976</v>
      </c>
      <c r="F27" s="39"/>
      <c r="G27" s="90">
        <f t="shared" si="1"/>
        <v>0</v>
      </c>
    </row>
    <row r="28" spans="1:7" x14ac:dyDescent="0.25">
      <c r="A28" s="77">
        <v>20</v>
      </c>
      <c r="B28" s="78" t="s">
        <v>78</v>
      </c>
      <c r="C28" s="78"/>
      <c r="D28" s="77" t="s">
        <v>9</v>
      </c>
      <c r="E28" s="80">
        <f>+SUM('Craven St'!E24)</f>
        <v>800</v>
      </c>
      <c r="F28" s="39"/>
      <c r="G28" s="90">
        <f t="shared" si="1"/>
        <v>0</v>
      </c>
    </row>
    <row r="29" spans="1:7" x14ac:dyDescent="0.25">
      <c r="A29" s="77">
        <v>21</v>
      </c>
      <c r="B29" s="78" t="s">
        <v>12</v>
      </c>
      <c r="C29" s="78">
        <f ca="1">VLOOKUP(B29,'Total Quantities'!B20:C51,2,FALSE)</f>
        <v>27</v>
      </c>
      <c r="D29" s="77" t="s">
        <v>9</v>
      </c>
      <c r="E29" s="80">
        <f>+SUM('Charles St Ext'!E22,'Jericho Woods SD'!E22,'Schein Loop'!E27)</f>
        <v>6480</v>
      </c>
      <c r="F29" s="39"/>
      <c r="G29" s="90">
        <f t="shared" si="1"/>
        <v>0</v>
      </c>
    </row>
    <row r="30" spans="1:7" x14ac:dyDescent="0.25">
      <c r="A30" s="77">
        <v>22</v>
      </c>
      <c r="B30" s="78" t="s">
        <v>29</v>
      </c>
      <c r="C30" s="78">
        <f ca="1">VLOOKUP(B30,'Total Quantities'!B25:C52,2,FALSE)</f>
        <v>31</v>
      </c>
      <c r="D30" s="77" t="s">
        <v>9</v>
      </c>
      <c r="E30" s="80">
        <f>+SUM('Charles St Ext'!E23,'Charles St Ext'!E42,'Craven St'!E25,'Craven St'!E44,'Jericho Woods SD'!E23,'Jericho Woods SD'!E42,'Stone Marten'!E20,'Stone Marten'!E38,'Schein Loop'!E28)</f>
        <v>273</v>
      </c>
      <c r="F30" s="39"/>
      <c r="G30" s="90">
        <f t="shared" si="1"/>
        <v>0</v>
      </c>
    </row>
    <row r="31" spans="1:7" x14ac:dyDescent="0.25">
      <c r="A31" s="77">
        <v>23</v>
      </c>
      <c r="B31" s="78" t="s">
        <v>13</v>
      </c>
      <c r="C31" s="78">
        <f ca="1">VLOOKUP(B31,'Total Quantities'!B26:C53,2,FALSE)</f>
        <v>32</v>
      </c>
      <c r="D31" s="77" t="s">
        <v>9</v>
      </c>
      <c r="E31" s="80">
        <f>+SUM('Charles St Ext'!E24,'Craven St'!E26,'Schein Loop'!E29)</f>
        <v>7276</v>
      </c>
      <c r="F31" s="39"/>
      <c r="G31" s="90">
        <f t="shared" si="1"/>
        <v>0</v>
      </c>
    </row>
    <row r="32" spans="1:7" x14ac:dyDescent="0.25">
      <c r="A32" s="77">
        <v>24</v>
      </c>
      <c r="B32" s="78" t="s">
        <v>55</v>
      </c>
      <c r="C32" s="78"/>
      <c r="D32" s="77" t="s">
        <v>9</v>
      </c>
      <c r="E32" s="81">
        <f>+SUM('Craven St'!E27)</f>
        <v>50</v>
      </c>
      <c r="F32" s="39"/>
      <c r="G32" s="90">
        <f t="shared" si="1"/>
        <v>0</v>
      </c>
    </row>
    <row r="33" spans="1:13" x14ac:dyDescent="0.25">
      <c r="A33" s="77">
        <v>25</v>
      </c>
      <c r="B33" s="78" t="s">
        <v>21</v>
      </c>
      <c r="C33" s="78">
        <f ca="1">VLOOKUP(B33,'Total Quantities'!B30:C56,2,FALSE)</f>
        <v>41</v>
      </c>
      <c r="D33" s="77" t="s">
        <v>20</v>
      </c>
      <c r="E33" s="80">
        <f>+SUM('Charles St Ext'!E25,'Craven St'!E28,'Schein Loop'!E30)</f>
        <v>49</v>
      </c>
      <c r="F33" s="39"/>
      <c r="G33" s="90">
        <f t="shared" si="1"/>
        <v>0</v>
      </c>
    </row>
    <row r="34" spans="1:13" x14ac:dyDescent="0.25">
      <c r="A34" s="77">
        <v>26</v>
      </c>
      <c r="B34" s="78" t="s">
        <v>65</v>
      </c>
      <c r="C34" s="78" t="e">
        <f ca="1">VLOOKUP(B34,'Total Quantities'!B34:C59,2,FALSE)</f>
        <v>#N/A</v>
      </c>
      <c r="D34" s="77" t="s">
        <v>20</v>
      </c>
      <c r="E34" s="81">
        <f>+SUM('Jericho Woods SD'!E24)</f>
        <v>14</v>
      </c>
      <c r="F34" s="39"/>
      <c r="G34" s="90">
        <f t="shared" si="1"/>
        <v>0</v>
      </c>
    </row>
    <row r="35" spans="1:13" x14ac:dyDescent="0.25">
      <c r="A35" s="77">
        <v>27</v>
      </c>
      <c r="B35" s="78" t="s">
        <v>102</v>
      </c>
      <c r="C35" s="78"/>
      <c r="D35" s="77" t="s">
        <v>9</v>
      </c>
      <c r="E35" s="81">
        <f>'Schein Loop'!E31</f>
        <v>48</v>
      </c>
      <c r="F35" s="39"/>
      <c r="G35" s="90">
        <f t="shared" si="1"/>
        <v>0</v>
      </c>
    </row>
    <row r="36" spans="1:13" x14ac:dyDescent="0.25">
      <c r="A36" s="77">
        <v>28</v>
      </c>
      <c r="B36" s="78" t="s">
        <v>103</v>
      </c>
      <c r="C36" s="78"/>
      <c r="D36" s="77" t="s">
        <v>9</v>
      </c>
      <c r="E36" s="81">
        <f>'Schein Loop'!E32</f>
        <v>64</v>
      </c>
      <c r="F36" s="39"/>
      <c r="G36" s="90">
        <f t="shared" si="1"/>
        <v>0</v>
      </c>
    </row>
    <row r="37" spans="1:13" x14ac:dyDescent="0.25">
      <c r="A37" s="77">
        <v>29</v>
      </c>
      <c r="B37" s="78" t="s">
        <v>27</v>
      </c>
      <c r="C37" s="78">
        <f ca="1">VLOOKUP(B37,'Total Quantities'!B31:C57,2,FALSE)</f>
        <v>42</v>
      </c>
      <c r="D37" s="77" t="s">
        <v>28</v>
      </c>
      <c r="E37" s="83">
        <f>+SUM('Charles St Ext'!E43,'Craven St'!E45,'Jericho Woods SD'!E25,'Jericho Woods SD'!E43,'Stone Marten'!E21,'Stone Marten'!E39,'Schein Loop'!E33)</f>
        <v>7.0250000000000004</v>
      </c>
      <c r="F37" s="39"/>
      <c r="G37" s="90">
        <f>E37*F37</f>
        <v>0</v>
      </c>
    </row>
    <row r="38" spans="1:13" x14ac:dyDescent="0.25">
      <c r="A38" s="84"/>
      <c r="B38" s="84"/>
      <c r="C38" s="85">
        <f t="shared" ref="C38" si="3">A38</f>
        <v>0</v>
      </c>
      <c r="D38" s="86" t="s">
        <v>33</v>
      </c>
      <c r="E38" s="87"/>
      <c r="F38" s="91">
        <f>SUM(G9:G37)</f>
        <v>0</v>
      </c>
      <c r="G38" s="92"/>
      <c r="I38" s="70"/>
      <c r="J38" s="71"/>
      <c r="K38" s="70"/>
      <c r="L38" s="70"/>
      <c r="M38" s="70"/>
    </row>
    <row r="39" spans="1:13" x14ac:dyDescent="0.25">
      <c r="A39" s="84"/>
      <c r="B39" s="84"/>
      <c r="C39" s="85"/>
      <c r="D39" s="88"/>
      <c r="E39" s="89"/>
      <c r="F39" s="93"/>
      <c r="G39" s="94"/>
      <c r="I39" s="70"/>
      <c r="J39" s="71"/>
      <c r="K39" s="70"/>
      <c r="L39" s="70"/>
      <c r="M39" s="70"/>
    </row>
    <row r="40" spans="1:13" x14ac:dyDescent="0.25">
      <c r="G40" s="72"/>
      <c r="I40" s="70"/>
      <c r="J40" s="71"/>
      <c r="K40" s="70"/>
      <c r="L40" s="70"/>
      <c r="M40" s="70"/>
    </row>
    <row r="41" spans="1:13" x14ac:dyDescent="0.25">
      <c r="I41" s="70"/>
      <c r="J41" s="71"/>
      <c r="K41" s="70"/>
      <c r="L41" s="70"/>
      <c r="M41" s="70"/>
    </row>
    <row r="42" spans="1:13" x14ac:dyDescent="0.25">
      <c r="I42" s="70"/>
      <c r="J42" s="71"/>
      <c r="K42" s="70"/>
      <c r="L42" s="70"/>
      <c r="M42" s="70"/>
    </row>
    <row r="43" spans="1:13" x14ac:dyDescent="0.25">
      <c r="I43" s="70"/>
      <c r="J43" s="71"/>
      <c r="K43" s="70"/>
      <c r="L43" s="70"/>
      <c r="M43" s="70"/>
    </row>
    <row r="44" spans="1:13" x14ac:dyDescent="0.25">
      <c r="I44" s="70"/>
      <c r="J44" s="71"/>
      <c r="K44" s="70"/>
      <c r="L44" s="70"/>
      <c r="M44" s="70"/>
    </row>
    <row r="45" spans="1:13" x14ac:dyDescent="0.25">
      <c r="I45" s="70"/>
      <c r="J45" s="73"/>
      <c r="K45" s="70"/>
      <c r="L45" s="70"/>
      <c r="M45" s="70"/>
    </row>
    <row r="46" spans="1:13" x14ac:dyDescent="0.25">
      <c r="I46" s="70"/>
      <c r="J46" s="73"/>
      <c r="K46" s="70"/>
      <c r="L46" s="70"/>
      <c r="M46" s="70"/>
    </row>
    <row r="47" spans="1:13" x14ac:dyDescent="0.25">
      <c r="I47" s="70"/>
      <c r="J47" s="73"/>
      <c r="K47" s="70"/>
      <c r="L47" s="70"/>
      <c r="M47" s="70"/>
    </row>
    <row r="48" spans="1:13" x14ac:dyDescent="0.25">
      <c r="I48" s="70"/>
      <c r="J48" s="73"/>
      <c r="K48" s="70"/>
      <c r="L48" s="70"/>
      <c r="M48" s="70"/>
    </row>
    <row r="49" spans="9:13" x14ac:dyDescent="0.25">
      <c r="I49" s="70"/>
      <c r="J49" s="74"/>
      <c r="K49" s="70"/>
      <c r="L49" s="70"/>
      <c r="M49" s="70"/>
    </row>
    <row r="50" spans="9:13" x14ac:dyDescent="0.25">
      <c r="I50" s="70"/>
      <c r="J50" s="70"/>
      <c r="K50" s="70"/>
      <c r="L50" s="70"/>
      <c r="M50" s="70"/>
    </row>
    <row r="51" spans="9:13" x14ac:dyDescent="0.25">
      <c r="I51" s="70"/>
      <c r="J51" s="70"/>
      <c r="K51" s="70"/>
      <c r="L51" s="70"/>
      <c r="M51" s="70"/>
    </row>
  </sheetData>
  <sheetProtection algorithmName="SHA-512" hashValue="8PFb9z46zmidCVmm7uH/YFtgophJbysW2GMnjjEF/v7pC+x7UPImNw8aHyC5a+VSRm6zRenKWsNXt3Bi+TINpA==" saltValue="BlShUuAGfAFTHBQxHGBauA==" spinCount="100000" sheet="1" objects="1" scenarios="1" selectLockedCells="1"/>
  <mergeCells count="12">
    <mergeCell ref="A2:G2"/>
    <mergeCell ref="A3:G3"/>
    <mergeCell ref="A4:G4"/>
    <mergeCell ref="F38:G39"/>
    <mergeCell ref="D38:E39"/>
    <mergeCell ref="G5:H5"/>
    <mergeCell ref="A7:A8"/>
    <mergeCell ref="B7:B8"/>
    <mergeCell ref="D7:D8"/>
    <mergeCell ref="E7:E8"/>
    <mergeCell ref="F7:F8"/>
    <mergeCell ref="G7:G8"/>
  </mergeCells>
  <pageMargins left="0.7" right="0.7" top="0.75" bottom="0.75" header="0.3" footer="0.3"/>
  <pageSetup scale="83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R48"/>
  <sheetViews>
    <sheetView view="pageBreakPreview" topLeftCell="A7" zoomScale="85" zoomScaleNormal="100" zoomScaleSheetLayoutView="85" workbookViewId="0">
      <selection activeCell="G13" sqref="G13"/>
    </sheetView>
  </sheetViews>
  <sheetFormatPr defaultRowHeight="15" x14ac:dyDescent="0.25"/>
  <cols>
    <col min="1" max="1" width="11.5703125" style="22" customWidth="1"/>
    <col min="2" max="2" width="57.7109375" style="22" bestFit="1" customWidth="1"/>
    <col min="3" max="3" width="57.7109375" style="22" hidden="1" customWidth="1"/>
    <col min="4" max="4" width="5.28515625" style="22" bestFit="1" customWidth="1"/>
    <col min="5" max="5" width="10" style="23" bestFit="1" customWidth="1"/>
    <col min="6" max="6" width="15.85546875" style="23" customWidth="1"/>
    <col min="7" max="7" width="11.7109375" style="23" bestFit="1" customWidth="1"/>
    <col min="8" max="8" width="0" style="22" hidden="1" customWidth="1"/>
    <col min="9" max="9" width="17.28515625" style="22" hidden="1" customWidth="1"/>
    <col min="10" max="13" width="0" style="22" hidden="1" customWidth="1"/>
    <col min="14" max="16384" width="9.140625" style="22"/>
  </cols>
  <sheetData>
    <row r="1" spans="1:18" ht="18.75" x14ac:dyDescent="0.3">
      <c r="A1" s="50" t="s">
        <v>89</v>
      </c>
      <c r="B1" s="40"/>
      <c r="C1" s="40"/>
      <c r="D1" s="40"/>
      <c r="E1" s="46"/>
      <c r="F1" s="46"/>
      <c r="G1" s="46"/>
      <c r="N1" s="23"/>
      <c r="O1" s="24"/>
      <c r="Q1" s="55"/>
      <c r="R1" s="55"/>
    </row>
    <row r="2" spans="1:18" x14ac:dyDescent="0.25">
      <c r="A2" s="45"/>
      <c r="B2" s="40"/>
      <c r="C2" s="40"/>
      <c r="D2" s="40"/>
      <c r="E2" s="46"/>
      <c r="F2" s="46"/>
      <c r="G2" s="46"/>
      <c r="N2" s="23"/>
      <c r="O2" s="24"/>
      <c r="Q2" s="23"/>
      <c r="R2" s="23"/>
    </row>
    <row r="3" spans="1:18" ht="15.75" x14ac:dyDescent="0.25">
      <c r="A3" s="49" t="s">
        <v>79</v>
      </c>
      <c r="B3" s="40"/>
      <c r="C3" s="40"/>
      <c r="D3" s="40"/>
      <c r="E3" s="46"/>
      <c r="F3" s="46"/>
      <c r="G3" s="46"/>
      <c r="N3" s="23"/>
      <c r="O3" s="23"/>
      <c r="Q3" s="23"/>
      <c r="R3" s="23"/>
    </row>
    <row r="4" spans="1:18" x14ac:dyDescent="0.25">
      <c r="A4" s="47" t="s">
        <v>36</v>
      </c>
      <c r="B4" s="47" t="s">
        <v>40</v>
      </c>
      <c r="C4" s="47"/>
      <c r="D4" s="47"/>
      <c r="E4" s="48"/>
      <c r="F4" s="46"/>
      <c r="G4" s="46"/>
      <c r="N4" s="23"/>
      <c r="O4" s="23"/>
      <c r="Q4" s="23"/>
      <c r="R4" s="23"/>
    </row>
    <row r="5" spans="1:18" x14ac:dyDescent="0.25">
      <c r="A5" s="47" t="s">
        <v>37</v>
      </c>
      <c r="B5" s="47" t="s">
        <v>43</v>
      </c>
      <c r="C5" s="47"/>
      <c r="D5" s="47"/>
      <c r="E5" s="48"/>
      <c r="F5" s="46"/>
      <c r="G5" s="46"/>
      <c r="I5" s="23"/>
      <c r="J5" s="23"/>
    </row>
    <row r="6" spans="1:18" x14ac:dyDescent="0.25">
      <c r="A6" s="47" t="s">
        <v>38</v>
      </c>
      <c r="B6" s="47" t="s">
        <v>41</v>
      </c>
      <c r="C6" s="47"/>
      <c r="D6" s="47"/>
      <c r="E6" s="48"/>
      <c r="F6" s="46"/>
      <c r="G6" s="46"/>
      <c r="I6" s="23"/>
      <c r="J6" s="23"/>
    </row>
    <row r="7" spans="1:18" x14ac:dyDescent="0.25">
      <c r="A7" s="47" t="s">
        <v>42</v>
      </c>
      <c r="B7" s="47"/>
      <c r="C7" s="47"/>
      <c r="D7" s="47"/>
      <c r="E7" s="48"/>
      <c r="F7" s="46"/>
      <c r="G7" s="46"/>
      <c r="I7" s="23"/>
      <c r="J7" s="23"/>
    </row>
    <row r="8" spans="1:18" x14ac:dyDescent="0.25">
      <c r="A8" s="45"/>
      <c r="B8" s="40"/>
      <c r="C8" s="40"/>
      <c r="D8" s="40"/>
      <c r="E8" s="46"/>
      <c r="F8" s="46"/>
      <c r="G8" s="46"/>
      <c r="I8" s="23"/>
      <c r="J8" s="23"/>
    </row>
    <row r="9" spans="1:18" x14ac:dyDescent="0.25">
      <c r="A9" s="56" t="s">
        <v>0</v>
      </c>
      <c r="B9" s="56" t="s">
        <v>1</v>
      </c>
      <c r="C9" s="27"/>
      <c r="D9" s="56" t="s">
        <v>2</v>
      </c>
      <c r="E9" s="56" t="s">
        <v>3</v>
      </c>
      <c r="F9" s="56" t="s">
        <v>30</v>
      </c>
      <c r="G9" s="56" t="s">
        <v>32</v>
      </c>
      <c r="H9" s="28"/>
      <c r="I9" s="22" t="s">
        <v>18</v>
      </c>
      <c r="J9" s="22">
        <v>28</v>
      </c>
    </row>
    <row r="10" spans="1:18" x14ac:dyDescent="0.25">
      <c r="A10" s="56"/>
      <c r="B10" s="56"/>
      <c r="C10" s="27"/>
      <c r="D10" s="56"/>
      <c r="E10" s="56"/>
      <c r="F10" s="56"/>
      <c r="G10" s="56"/>
      <c r="H10" s="28"/>
      <c r="I10" s="22" t="s">
        <v>19</v>
      </c>
      <c r="J10" s="29" t="e">
        <f>(#REF!*J9)/9</f>
        <v>#REF!</v>
      </c>
    </row>
    <row r="11" spans="1:18" x14ac:dyDescent="0.25">
      <c r="A11" s="17">
        <v>1</v>
      </c>
      <c r="B11" s="18" t="s">
        <v>4</v>
      </c>
      <c r="C11" s="18">
        <f>A11</f>
        <v>1</v>
      </c>
      <c r="D11" s="17" t="s">
        <v>5</v>
      </c>
      <c r="E11" s="30">
        <v>0.2</v>
      </c>
      <c r="F11" s="31">
        <f>'Total Quantities'!F9</f>
        <v>0</v>
      </c>
      <c r="G11" s="21">
        <f>E11*F11</f>
        <v>0</v>
      </c>
      <c r="H11" s="28"/>
      <c r="J11" s="29"/>
    </row>
    <row r="12" spans="1:18" x14ac:dyDescent="0.25">
      <c r="A12" s="17">
        <v>2</v>
      </c>
      <c r="B12" s="18" t="s">
        <v>34</v>
      </c>
      <c r="C12" s="18">
        <f t="shared" ref="C12:C14" si="0">A12</f>
        <v>2</v>
      </c>
      <c r="D12" s="17" t="s">
        <v>5</v>
      </c>
      <c r="E12" s="30">
        <v>0.2</v>
      </c>
      <c r="F12" s="31">
        <f>'Total Quantities'!F10</f>
        <v>0</v>
      </c>
      <c r="G12" s="21">
        <f t="shared" ref="G12:G14" si="1">E12*F12</f>
        <v>0</v>
      </c>
      <c r="H12" s="28"/>
      <c r="J12" s="29"/>
    </row>
    <row r="13" spans="1:18" x14ac:dyDescent="0.25">
      <c r="A13" s="17">
        <v>3</v>
      </c>
      <c r="B13" s="18" t="s">
        <v>35</v>
      </c>
      <c r="C13" s="18">
        <f t="shared" si="0"/>
        <v>3</v>
      </c>
      <c r="D13" s="17" t="s">
        <v>5</v>
      </c>
      <c r="E13" s="30">
        <v>0.2</v>
      </c>
      <c r="F13" s="31">
        <f>'Total Quantities'!F11</f>
        <v>0</v>
      </c>
      <c r="G13" s="21">
        <f t="shared" si="1"/>
        <v>0</v>
      </c>
      <c r="H13" s="28"/>
      <c r="J13" s="29"/>
    </row>
    <row r="14" spans="1:18" x14ac:dyDescent="0.25">
      <c r="A14" s="17">
        <v>4</v>
      </c>
      <c r="B14" s="18" t="s">
        <v>6</v>
      </c>
      <c r="C14" s="18">
        <f t="shared" si="0"/>
        <v>4</v>
      </c>
      <c r="D14" s="17" t="s">
        <v>5</v>
      </c>
      <c r="E14" s="30">
        <v>0.2</v>
      </c>
      <c r="F14" s="31">
        <f>'Total Quantities'!F12</f>
        <v>0</v>
      </c>
      <c r="G14" s="21">
        <f t="shared" si="1"/>
        <v>0</v>
      </c>
      <c r="H14" s="28"/>
      <c r="J14" s="29"/>
    </row>
    <row r="15" spans="1:18" x14ac:dyDescent="0.25">
      <c r="A15" s="17">
        <v>9</v>
      </c>
      <c r="B15" s="18" t="s">
        <v>15</v>
      </c>
      <c r="C15" s="18">
        <f ca="1">VLOOKUP(B15,'Total Quantities'!B16:C43,2,FALSE)</f>
        <v>11</v>
      </c>
      <c r="D15" s="17" t="s">
        <v>7</v>
      </c>
      <c r="E15" s="19">
        <v>210</v>
      </c>
      <c r="F15" s="32">
        <f>'Total Quantities'!F17</f>
        <v>0</v>
      </c>
      <c r="G15" s="32">
        <f t="shared" ref="G15:G25" si="2">F15*E15</f>
        <v>0</v>
      </c>
      <c r="H15" s="33"/>
      <c r="I15" s="34"/>
    </row>
    <row r="16" spans="1:18" x14ac:dyDescent="0.25">
      <c r="A16" s="17">
        <v>10</v>
      </c>
      <c r="B16" s="18" t="s">
        <v>14</v>
      </c>
      <c r="C16" s="18">
        <f ca="1">VLOOKUP(B16,'Total Quantities'!B17:C44,2,FALSE)</f>
        <v>12</v>
      </c>
      <c r="D16" s="17" t="s">
        <v>7</v>
      </c>
      <c r="E16" s="19">
        <v>15</v>
      </c>
      <c r="F16" s="32">
        <f>'Total Quantities'!F18</f>
        <v>0</v>
      </c>
      <c r="G16" s="32">
        <f t="shared" si="2"/>
        <v>0</v>
      </c>
    </row>
    <row r="17" spans="1:15" x14ac:dyDescent="0.25">
      <c r="A17" s="17">
        <v>11</v>
      </c>
      <c r="B17" s="18" t="s">
        <v>24</v>
      </c>
      <c r="C17" s="18">
        <f ca="1">VLOOKUP(B17,'Total Quantities'!B17:C45,2,FALSE)</f>
        <v>13</v>
      </c>
      <c r="D17" s="17" t="s">
        <v>22</v>
      </c>
      <c r="E17" s="38">
        <v>5</v>
      </c>
      <c r="F17" s="32">
        <f>'Total Quantities'!F19</f>
        <v>0</v>
      </c>
      <c r="G17" s="32">
        <f t="shared" si="2"/>
        <v>0</v>
      </c>
      <c r="H17" s="28"/>
    </row>
    <row r="18" spans="1:15" x14ac:dyDescent="0.25">
      <c r="A18" s="17">
        <v>12</v>
      </c>
      <c r="B18" s="18" t="s">
        <v>48</v>
      </c>
      <c r="C18" s="18" t="e">
        <f ca="1">VLOOKUP(B18,'Total Quantities'!B19:C47,2,FALSE)</f>
        <v>#N/A</v>
      </c>
      <c r="D18" s="17" t="s">
        <v>22</v>
      </c>
      <c r="E18" s="30">
        <v>80</v>
      </c>
      <c r="F18" s="32">
        <f>'Total Quantities'!F20</f>
        <v>0</v>
      </c>
      <c r="G18" s="32">
        <f>F18*E18</f>
        <v>0</v>
      </c>
      <c r="H18" s="33" t="s">
        <v>23</v>
      </c>
      <c r="I18" s="34">
        <v>80</v>
      </c>
    </row>
    <row r="19" spans="1:15" x14ac:dyDescent="0.25">
      <c r="A19" s="17">
        <v>17</v>
      </c>
      <c r="B19" s="18" t="s">
        <v>8</v>
      </c>
      <c r="C19" s="18">
        <f ca="1">VLOOKUP(B19,'Total Quantities'!B20:C50,2,FALSE)</f>
        <v>21</v>
      </c>
      <c r="D19" s="17" t="s">
        <v>9</v>
      </c>
      <c r="E19" s="19">
        <v>30</v>
      </c>
      <c r="F19" s="32">
        <f>'Total Quantities'!F25</f>
        <v>0</v>
      </c>
      <c r="G19" s="32">
        <f t="shared" si="2"/>
        <v>0</v>
      </c>
      <c r="H19" s="28"/>
    </row>
    <row r="20" spans="1:15" x14ac:dyDescent="0.25">
      <c r="A20" s="17">
        <v>18</v>
      </c>
      <c r="B20" s="18" t="s">
        <v>10</v>
      </c>
      <c r="C20" s="18">
        <f ca="1">VLOOKUP(B20,'Total Quantities'!B25:C51,2,FALSE)</f>
        <v>24</v>
      </c>
      <c r="D20" s="17" t="s">
        <v>9</v>
      </c>
      <c r="E20" s="19">
        <v>62</v>
      </c>
      <c r="F20" s="32">
        <f>'Total Quantities'!F26</f>
        <v>0</v>
      </c>
      <c r="G20" s="32">
        <f t="shared" si="2"/>
        <v>0</v>
      </c>
      <c r="H20" s="28"/>
    </row>
    <row r="21" spans="1:15" x14ac:dyDescent="0.25">
      <c r="A21" s="17">
        <v>19</v>
      </c>
      <c r="B21" s="18" t="s">
        <v>11</v>
      </c>
      <c r="C21" s="18">
        <f ca="1">VLOOKUP(B21,'Total Quantities'!B25:C52,2,FALSE)</f>
        <v>25</v>
      </c>
      <c r="D21" s="17" t="s">
        <v>9</v>
      </c>
      <c r="E21" s="19">
        <v>626</v>
      </c>
      <c r="F21" s="32">
        <f>'Total Quantities'!F27</f>
        <v>0</v>
      </c>
      <c r="G21" s="32">
        <f t="shared" si="2"/>
        <v>0</v>
      </c>
      <c r="H21" s="28"/>
    </row>
    <row r="22" spans="1:15" x14ac:dyDescent="0.25">
      <c r="A22" s="17">
        <v>21</v>
      </c>
      <c r="B22" s="18" t="s">
        <v>12</v>
      </c>
      <c r="C22" s="18">
        <f ca="1">VLOOKUP(B22,'Total Quantities'!B26:C54,2,FALSE)</f>
        <v>27</v>
      </c>
      <c r="D22" s="17" t="s">
        <v>9</v>
      </c>
      <c r="E22" s="19">
        <v>30</v>
      </c>
      <c r="F22" s="32">
        <f>'Total Quantities'!F29</f>
        <v>0</v>
      </c>
      <c r="G22" s="32">
        <f t="shared" si="2"/>
        <v>0</v>
      </c>
      <c r="H22" s="28"/>
    </row>
    <row r="23" spans="1:15" x14ac:dyDescent="0.25">
      <c r="A23" s="17">
        <v>22</v>
      </c>
      <c r="B23" s="18" t="s">
        <v>29</v>
      </c>
      <c r="C23" s="18">
        <f ca="1">VLOOKUP(B23,'Total Quantities'!B27:C55,2,FALSE)</f>
        <v>31</v>
      </c>
      <c r="D23" s="17" t="s">
        <v>9</v>
      </c>
      <c r="E23" s="19">
        <v>62</v>
      </c>
      <c r="F23" s="32">
        <f>'Total Quantities'!F30</f>
        <v>0</v>
      </c>
      <c r="G23" s="32">
        <f t="shared" si="2"/>
        <v>0</v>
      </c>
      <c r="H23" s="28"/>
    </row>
    <row r="24" spans="1:15" x14ac:dyDescent="0.25">
      <c r="A24" s="17">
        <v>23</v>
      </c>
      <c r="B24" s="18" t="s">
        <v>13</v>
      </c>
      <c r="C24" s="18">
        <f ca="1">VLOOKUP(B24,'Total Quantities'!B30:C56,2,FALSE)</f>
        <v>32</v>
      </c>
      <c r="D24" s="17" t="s">
        <v>9</v>
      </c>
      <c r="E24" s="19">
        <v>626</v>
      </c>
      <c r="F24" s="32">
        <f>'Total Quantities'!F31</f>
        <v>0</v>
      </c>
      <c r="G24" s="32">
        <f t="shared" si="2"/>
        <v>0</v>
      </c>
      <c r="H24" s="28"/>
    </row>
    <row r="25" spans="1:15" x14ac:dyDescent="0.25">
      <c r="A25" s="17">
        <v>25</v>
      </c>
      <c r="B25" s="18" t="s">
        <v>21</v>
      </c>
      <c r="C25" s="18" t="e">
        <f>VLOOKUP(B25,'Total Quantities'!B34:C59,2,FALSE)</f>
        <v>#N/A</v>
      </c>
      <c r="D25" s="17" t="s">
        <v>20</v>
      </c>
      <c r="E25" s="35">
        <v>4</v>
      </c>
      <c r="F25" s="36">
        <f>'Total Quantities'!F33</f>
        <v>0</v>
      </c>
      <c r="G25" s="32">
        <f t="shared" si="2"/>
        <v>0</v>
      </c>
    </row>
    <row r="26" spans="1:15" x14ac:dyDescent="0.25">
      <c r="A26" s="40"/>
      <c r="B26" s="40"/>
      <c r="C26" s="40"/>
      <c r="D26" s="40"/>
      <c r="E26" s="46"/>
      <c r="F26" s="53" t="s">
        <v>81</v>
      </c>
      <c r="G26" s="54">
        <f>SUM(G11:G25)</f>
        <v>0</v>
      </c>
    </row>
    <row r="27" spans="1:15" x14ac:dyDescent="0.25">
      <c r="A27" s="40"/>
      <c r="B27" s="40"/>
      <c r="C27" s="40"/>
      <c r="D27" s="40"/>
      <c r="E27" s="46"/>
      <c r="F27" s="53"/>
      <c r="G27" s="53"/>
    </row>
    <row r="28" spans="1:15" x14ac:dyDescent="0.25">
      <c r="A28" s="40"/>
      <c r="B28" s="40"/>
      <c r="C28" s="40"/>
      <c r="D28" s="40"/>
      <c r="E28" s="46"/>
      <c r="F28" s="46"/>
      <c r="G28" s="46"/>
    </row>
    <row r="29" spans="1:15" ht="15.75" x14ac:dyDescent="0.25">
      <c r="A29" s="49" t="s">
        <v>80</v>
      </c>
      <c r="B29" s="40"/>
      <c r="C29" s="40"/>
      <c r="D29" s="40"/>
      <c r="E29" s="46"/>
      <c r="F29" s="46"/>
      <c r="G29" s="46"/>
      <c r="I29" s="23"/>
      <c r="J29" s="23"/>
    </row>
    <row r="30" spans="1:15" x14ac:dyDescent="0.25">
      <c r="A30" s="47" t="s">
        <v>36</v>
      </c>
      <c r="B30" s="47" t="s">
        <v>44</v>
      </c>
      <c r="C30" s="47"/>
      <c r="D30" s="47"/>
      <c r="E30" s="48"/>
      <c r="F30" s="46"/>
      <c r="G30" s="46"/>
      <c r="I30" s="23"/>
      <c r="J30" s="23"/>
    </row>
    <row r="31" spans="1:15" x14ac:dyDescent="0.25">
      <c r="A31" s="47" t="s">
        <v>37</v>
      </c>
      <c r="B31" s="47" t="s">
        <v>45</v>
      </c>
      <c r="C31" s="47"/>
      <c r="D31" s="47"/>
      <c r="E31" s="48"/>
      <c r="F31" s="46"/>
      <c r="G31" s="46"/>
      <c r="I31" s="23"/>
      <c r="J31" s="23"/>
    </row>
    <row r="32" spans="1:15" x14ac:dyDescent="0.25">
      <c r="A32" s="47" t="s">
        <v>38</v>
      </c>
      <c r="B32" s="47" t="s">
        <v>46</v>
      </c>
      <c r="C32" s="47"/>
      <c r="D32" s="47"/>
      <c r="E32" s="48"/>
      <c r="F32" s="46"/>
      <c r="G32" s="46"/>
      <c r="I32" s="23"/>
      <c r="J32" s="23"/>
      <c r="N32" s="23"/>
      <c r="O32" s="24"/>
    </row>
    <row r="33" spans="1:15" x14ac:dyDescent="0.25">
      <c r="A33" s="47" t="s">
        <v>47</v>
      </c>
      <c r="B33" s="47"/>
      <c r="C33" s="47"/>
      <c r="D33" s="47"/>
      <c r="E33" s="48"/>
      <c r="F33" s="46"/>
      <c r="G33" s="46"/>
      <c r="I33" s="23"/>
      <c r="J33" s="23"/>
      <c r="N33" s="23"/>
      <c r="O33" s="23"/>
    </row>
    <row r="34" spans="1:15" x14ac:dyDescent="0.25">
      <c r="A34" s="45"/>
      <c r="B34" s="40"/>
      <c r="C34" s="40"/>
      <c r="D34" s="40"/>
      <c r="E34" s="46"/>
      <c r="F34" s="46"/>
      <c r="G34" s="46"/>
      <c r="I34" s="23"/>
      <c r="J34" s="23"/>
      <c r="N34" s="23"/>
      <c r="O34" s="23"/>
    </row>
    <row r="35" spans="1:15" x14ac:dyDescent="0.25">
      <c r="A35" s="56" t="s">
        <v>0</v>
      </c>
      <c r="B35" s="56" t="s">
        <v>1</v>
      </c>
      <c r="C35" s="27"/>
      <c r="D35" s="56" t="s">
        <v>2</v>
      </c>
      <c r="E35" s="56" t="s">
        <v>3</v>
      </c>
      <c r="F35" s="56" t="s">
        <v>30</v>
      </c>
      <c r="G35" s="56" t="s">
        <v>32</v>
      </c>
      <c r="H35" s="28"/>
      <c r="I35" s="22" t="s">
        <v>18</v>
      </c>
      <c r="J35" s="22">
        <v>28</v>
      </c>
    </row>
    <row r="36" spans="1:15" x14ac:dyDescent="0.25">
      <c r="A36" s="56"/>
      <c r="B36" s="56"/>
      <c r="C36" s="27"/>
      <c r="D36" s="56"/>
      <c r="E36" s="56"/>
      <c r="F36" s="56"/>
      <c r="G36" s="56"/>
      <c r="H36" s="28"/>
      <c r="I36" s="22" t="s">
        <v>19</v>
      </c>
      <c r="J36" s="29" t="e">
        <f>(#REF!*J35)/9</f>
        <v>#REF!</v>
      </c>
    </row>
    <row r="37" spans="1:15" x14ac:dyDescent="0.25">
      <c r="A37" s="17">
        <v>5</v>
      </c>
      <c r="B37" s="18" t="s">
        <v>25</v>
      </c>
      <c r="C37" s="18" t="e">
        <f>VLOOKUP(B37,'Total Quantities'!B44:C67,2,FALSE)</f>
        <v>#N/A</v>
      </c>
      <c r="D37" s="17" t="s">
        <v>26</v>
      </c>
      <c r="E37" s="19">
        <v>30</v>
      </c>
      <c r="F37" s="32">
        <f>'Total Quantities'!F13</f>
        <v>0</v>
      </c>
      <c r="G37" s="32">
        <f t="shared" ref="G37:G43" si="3">F37*E37</f>
        <v>0</v>
      </c>
      <c r="H37" s="28"/>
      <c r="J37" s="29"/>
    </row>
    <row r="38" spans="1:15" x14ac:dyDescent="0.25">
      <c r="A38" s="17">
        <v>10</v>
      </c>
      <c r="B38" s="18" t="s">
        <v>14</v>
      </c>
      <c r="C38" s="18" t="e">
        <f>VLOOKUP(B38,'Total Quantities'!B49:C75,2,FALSE)</f>
        <v>#N/A</v>
      </c>
      <c r="D38" s="17" t="s">
        <v>7</v>
      </c>
      <c r="E38" s="19">
        <v>135</v>
      </c>
      <c r="F38" s="32">
        <f>'Total Quantities'!F18</f>
        <v>0</v>
      </c>
      <c r="G38" s="32">
        <f t="shared" si="3"/>
        <v>0</v>
      </c>
    </row>
    <row r="39" spans="1:15" x14ac:dyDescent="0.25">
      <c r="A39" s="17">
        <v>11</v>
      </c>
      <c r="B39" s="18" t="s">
        <v>24</v>
      </c>
      <c r="C39" s="18" t="e">
        <f>VLOOKUP(B39,'Total Quantities'!B49:C76,2,FALSE)</f>
        <v>#N/A</v>
      </c>
      <c r="D39" s="17" t="s">
        <v>22</v>
      </c>
      <c r="E39" s="30">
        <v>5</v>
      </c>
      <c r="F39" s="32">
        <f>'Total Quantities'!F19</f>
        <v>0</v>
      </c>
      <c r="G39" s="32">
        <f t="shared" si="3"/>
        <v>0</v>
      </c>
      <c r="H39" s="28"/>
    </row>
    <row r="40" spans="1:15" x14ac:dyDescent="0.25">
      <c r="A40" s="17">
        <v>12</v>
      </c>
      <c r="B40" s="18" t="s">
        <v>48</v>
      </c>
      <c r="C40" s="18" t="e">
        <f>VLOOKUP(B40,'Total Quantities'!B51:C78,2,FALSE)</f>
        <v>#N/A</v>
      </c>
      <c r="D40" s="17" t="s">
        <v>22</v>
      </c>
      <c r="E40" s="30">
        <v>75</v>
      </c>
      <c r="F40" s="32">
        <f>'Total Quantities'!F20</f>
        <v>0</v>
      </c>
      <c r="G40" s="32">
        <f>F40*E40</f>
        <v>0</v>
      </c>
      <c r="H40" s="33" t="s">
        <v>23</v>
      </c>
      <c r="I40" s="34">
        <v>80</v>
      </c>
    </row>
    <row r="41" spans="1:15" x14ac:dyDescent="0.25">
      <c r="A41" s="17">
        <v>18</v>
      </c>
      <c r="B41" s="18" t="s">
        <v>10</v>
      </c>
      <c r="C41" s="18" t="e">
        <f>VLOOKUP(B41,'Total Quantities'!B54:C82,2,FALSE)</f>
        <v>#N/A</v>
      </c>
      <c r="D41" s="17" t="s">
        <v>9</v>
      </c>
      <c r="E41" s="19">
        <v>20</v>
      </c>
      <c r="F41" s="32">
        <f>'Total Quantities'!F26</f>
        <v>0</v>
      </c>
      <c r="G41" s="32">
        <f t="shared" si="3"/>
        <v>0</v>
      </c>
      <c r="H41" s="28"/>
    </row>
    <row r="42" spans="1:15" x14ac:dyDescent="0.25">
      <c r="A42" s="17">
        <v>22</v>
      </c>
      <c r="B42" s="18" t="s">
        <v>29</v>
      </c>
      <c r="C42" s="18" t="e">
        <f>VLOOKUP(B42,'Total Quantities'!B56:C86,2,FALSE)</f>
        <v>#N/A</v>
      </c>
      <c r="D42" s="17" t="s">
        <v>9</v>
      </c>
      <c r="E42" s="19">
        <v>20</v>
      </c>
      <c r="F42" s="32">
        <f>'Total Quantities'!F30</f>
        <v>0</v>
      </c>
      <c r="G42" s="32">
        <f t="shared" si="3"/>
        <v>0</v>
      </c>
      <c r="H42" s="28"/>
    </row>
    <row r="43" spans="1:15" x14ac:dyDescent="0.25">
      <c r="A43" s="17">
        <v>29</v>
      </c>
      <c r="B43" s="18" t="s">
        <v>27</v>
      </c>
      <c r="C43" s="18" t="e">
        <f>VLOOKUP(B43,'Total Quantities'!B65:C92,2,FALSE)</f>
        <v>#N/A</v>
      </c>
      <c r="D43" s="17" t="s">
        <v>28</v>
      </c>
      <c r="E43" s="37">
        <v>0.35</v>
      </c>
      <c r="F43" s="36">
        <f>'Total Quantities'!F37</f>
        <v>0</v>
      </c>
      <c r="G43" s="32">
        <f t="shared" si="3"/>
        <v>0</v>
      </c>
      <c r="H43" s="28"/>
    </row>
    <row r="44" spans="1:15" x14ac:dyDescent="0.25">
      <c r="A44" s="40"/>
      <c r="B44" s="40"/>
      <c r="C44" s="40"/>
      <c r="D44" s="40"/>
      <c r="E44" s="46"/>
      <c r="F44" s="53" t="s">
        <v>81</v>
      </c>
      <c r="G44" s="54">
        <f>SUM(G37:G42)</f>
        <v>0</v>
      </c>
    </row>
    <row r="45" spans="1:15" x14ac:dyDescent="0.25">
      <c r="A45" s="40"/>
      <c r="B45" s="40"/>
      <c r="C45" s="40"/>
      <c r="D45" s="40"/>
      <c r="E45" s="46"/>
      <c r="F45" s="53"/>
      <c r="G45" s="53"/>
    </row>
    <row r="46" spans="1:15" x14ac:dyDescent="0.25">
      <c r="A46" s="40"/>
      <c r="B46" s="40"/>
      <c r="C46" s="40"/>
      <c r="D46" s="40"/>
      <c r="E46" s="46"/>
      <c r="F46" s="46"/>
      <c r="G46" s="46"/>
    </row>
    <row r="47" spans="1:15" x14ac:dyDescent="0.25">
      <c r="A47" s="40"/>
      <c r="B47" s="40"/>
      <c r="C47" s="40"/>
      <c r="D47" s="40"/>
      <c r="E47" s="46"/>
      <c r="F47" s="53" t="s">
        <v>90</v>
      </c>
      <c r="G47" s="54">
        <f>+SUM(G44,G26)</f>
        <v>0</v>
      </c>
    </row>
    <row r="48" spans="1:15" x14ac:dyDescent="0.25">
      <c r="A48" s="40"/>
      <c r="B48" s="40"/>
      <c r="C48" s="40"/>
      <c r="D48" s="40"/>
      <c r="E48" s="46"/>
      <c r="F48" s="53"/>
      <c r="G48" s="53"/>
    </row>
  </sheetData>
  <sheetProtection algorithmName="SHA-512" hashValue="bw9Bfp4GboWNvqhfqvwLR68EABd7Sn4kDcjbb1JUMIy1InR470QKAZ49hfrVNK3NCOUCa5pFSY27POMeNl9Jgw==" saltValue="t14HogfYk+GjypnfdO+Miw==" spinCount="100000" sheet="1" objects="1" scenarios="1" selectLockedCells="1"/>
  <mergeCells count="19">
    <mergeCell ref="F44:F45"/>
    <mergeCell ref="G44:G45"/>
    <mergeCell ref="F47:F48"/>
    <mergeCell ref="G47:G48"/>
    <mergeCell ref="A35:A36"/>
    <mergeCell ref="B35:B36"/>
    <mergeCell ref="D35:D36"/>
    <mergeCell ref="E35:E36"/>
    <mergeCell ref="F35:F36"/>
    <mergeCell ref="G35:G36"/>
    <mergeCell ref="F26:F27"/>
    <mergeCell ref="G26:G27"/>
    <mergeCell ref="Q1:R1"/>
    <mergeCell ref="A9:A10"/>
    <mergeCell ref="B9:B10"/>
    <mergeCell ref="D9:D10"/>
    <mergeCell ref="E9:E10"/>
    <mergeCell ref="F9:F10"/>
    <mergeCell ref="G9:G10"/>
  </mergeCells>
  <pageMargins left="0.7" right="0.7" top="0.75" bottom="0.75" header="0.3" footer="0.3"/>
  <pageSetup scale="80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O50"/>
  <sheetViews>
    <sheetView view="pageBreakPreview" topLeftCell="A4" zoomScale="85" zoomScaleNormal="100" zoomScaleSheetLayoutView="85" workbookViewId="0">
      <selection activeCell="A4" sqref="A1:XFD1048576"/>
    </sheetView>
  </sheetViews>
  <sheetFormatPr defaultRowHeight="15" x14ac:dyDescent="0.25"/>
  <cols>
    <col min="1" max="1" width="11.5703125" style="22" customWidth="1"/>
    <col min="2" max="2" width="57.7109375" style="22" bestFit="1" customWidth="1"/>
    <col min="3" max="3" width="57.7109375" style="22" hidden="1" customWidth="1"/>
    <col min="4" max="4" width="5.28515625" style="22" bestFit="1" customWidth="1"/>
    <col min="5" max="5" width="10" style="23" bestFit="1" customWidth="1"/>
    <col min="6" max="6" width="13.28515625" style="23" customWidth="1"/>
    <col min="7" max="7" width="11.7109375" style="23" bestFit="1" customWidth="1"/>
    <col min="8" max="8" width="0" style="22" hidden="1" customWidth="1"/>
    <col min="9" max="9" width="17.28515625" style="22" hidden="1" customWidth="1"/>
    <col min="10" max="13" width="0" style="22" hidden="1" customWidth="1"/>
    <col min="14" max="16384" width="9.140625" style="22"/>
  </cols>
  <sheetData>
    <row r="1" spans="1:15" ht="18.75" x14ac:dyDescent="0.3">
      <c r="A1" s="50" t="s">
        <v>82</v>
      </c>
      <c r="B1" s="40"/>
      <c r="C1" s="40"/>
      <c r="D1" s="40"/>
      <c r="E1" s="46"/>
      <c r="F1" s="46"/>
      <c r="G1" s="46"/>
      <c r="I1" s="55" t="s">
        <v>16</v>
      </c>
      <c r="J1" s="55"/>
      <c r="N1" s="23"/>
      <c r="O1" s="24"/>
    </row>
    <row r="2" spans="1:15" x14ac:dyDescent="0.25">
      <c r="A2" s="45"/>
      <c r="B2" s="40"/>
      <c r="C2" s="40"/>
      <c r="D2" s="40"/>
      <c r="E2" s="46"/>
      <c r="F2" s="46"/>
      <c r="G2" s="46"/>
      <c r="I2" s="23"/>
      <c r="J2" s="23"/>
      <c r="N2" s="23"/>
      <c r="O2" s="23"/>
    </row>
    <row r="3" spans="1:15" ht="15.75" x14ac:dyDescent="0.25">
      <c r="A3" s="49" t="s">
        <v>79</v>
      </c>
      <c r="B3" s="40"/>
      <c r="C3" s="40"/>
      <c r="D3" s="40"/>
      <c r="E3" s="46"/>
      <c r="F3" s="46"/>
      <c r="G3" s="46"/>
      <c r="I3" s="23"/>
      <c r="J3" s="23"/>
      <c r="N3" s="23"/>
      <c r="O3" s="23"/>
    </row>
    <row r="4" spans="1:15" x14ac:dyDescent="0.25">
      <c r="A4" s="47" t="s">
        <v>36</v>
      </c>
      <c r="B4" s="47" t="s">
        <v>49</v>
      </c>
      <c r="C4" s="47"/>
      <c r="D4" s="47"/>
      <c r="E4" s="48"/>
      <c r="F4" s="46"/>
      <c r="G4" s="46"/>
      <c r="I4" s="23"/>
      <c r="J4" s="23"/>
    </row>
    <row r="5" spans="1:15" x14ac:dyDescent="0.25">
      <c r="A5" s="47" t="s">
        <v>37</v>
      </c>
      <c r="B5" s="47" t="s">
        <v>52</v>
      </c>
      <c r="C5" s="47"/>
      <c r="D5" s="47"/>
      <c r="E5" s="48"/>
      <c r="F5" s="46"/>
      <c r="G5" s="46"/>
      <c r="I5" s="23"/>
      <c r="J5" s="23"/>
    </row>
    <row r="6" spans="1:15" x14ac:dyDescent="0.25">
      <c r="A6" s="47" t="s">
        <v>50</v>
      </c>
      <c r="B6" s="40" t="s">
        <v>51</v>
      </c>
      <c r="C6" s="40"/>
      <c r="D6" s="40"/>
      <c r="E6" s="46"/>
      <c r="F6" s="46"/>
      <c r="G6" s="46"/>
      <c r="I6" s="23"/>
      <c r="J6" s="23"/>
    </row>
    <row r="7" spans="1:15" x14ac:dyDescent="0.25">
      <c r="A7" s="47" t="s">
        <v>38</v>
      </c>
      <c r="B7" s="51" t="s">
        <v>56</v>
      </c>
      <c r="C7" s="47"/>
      <c r="D7" s="47"/>
      <c r="E7" s="48"/>
      <c r="F7" s="46"/>
      <c r="G7" s="46"/>
      <c r="I7" s="23"/>
      <c r="J7" s="23"/>
    </row>
    <row r="8" spans="1:15" x14ac:dyDescent="0.25">
      <c r="A8" s="47" t="s">
        <v>53</v>
      </c>
      <c r="B8" s="47"/>
      <c r="C8" s="47"/>
      <c r="D8" s="47"/>
      <c r="E8" s="48"/>
      <c r="F8" s="46"/>
      <c r="G8" s="46"/>
      <c r="I8" s="23"/>
      <c r="J8" s="23"/>
    </row>
    <row r="9" spans="1:15" x14ac:dyDescent="0.25">
      <c r="A9" s="45"/>
      <c r="B9" s="40"/>
      <c r="C9" s="40"/>
      <c r="D9" s="40"/>
      <c r="E9" s="46"/>
      <c r="F9" s="46"/>
      <c r="G9" s="46"/>
      <c r="I9" s="22" t="s">
        <v>17</v>
      </c>
      <c r="J9" s="25">
        <v>6750</v>
      </c>
      <c r="L9" s="26">
        <f>J9/5280</f>
        <v>1.2784090909090908</v>
      </c>
      <c r="M9" s="22" t="s">
        <v>31</v>
      </c>
    </row>
    <row r="10" spans="1:15" x14ac:dyDescent="0.25">
      <c r="A10" s="56" t="s">
        <v>0</v>
      </c>
      <c r="B10" s="56" t="s">
        <v>1</v>
      </c>
      <c r="C10" s="27"/>
      <c r="D10" s="56" t="s">
        <v>2</v>
      </c>
      <c r="E10" s="56" t="s">
        <v>3</v>
      </c>
      <c r="F10" s="56" t="s">
        <v>30</v>
      </c>
      <c r="G10" s="56" t="s">
        <v>32</v>
      </c>
      <c r="H10" s="28"/>
      <c r="I10" s="22" t="s">
        <v>19</v>
      </c>
      <c r="J10" s="29" t="e">
        <f>(J9*#REF!)/9</f>
        <v>#REF!</v>
      </c>
    </row>
    <row r="11" spans="1:15" x14ac:dyDescent="0.25">
      <c r="A11" s="56"/>
      <c r="B11" s="56"/>
      <c r="C11" s="27"/>
      <c r="D11" s="56"/>
      <c r="E11" s="56"/>
      <c r="F11" s="56"/>
      <c r="G11" s="56"/>
      <c r="H11" s="28"/>
      <c r="J11" s="29"/>
    </row>
    <row r="12" spans="1:15" x14ac:dyDescent="0.25">
      <c r="A12" s="17">
        <v>1</v>
      </c>
      <c r="B12" s="18" t="s">
        <v>4</v>
      </c>
      <c r="C12" s="18">
        <f>A12</f>
        <v>1</v>
      </c>
      <c r="D12" s="17" t="s">
        <v>5</v>
      </c>
      <c r="E12" s="30">
        <v>0.2</v>
      </c>
      <c r="F12" s="31">
        <f>'Total Quantities'!F9</f>
        <v>0</v>
      </c>
      <c r="G12" s="21">
        <f>E12*F12</f>
        <v>0</v>
      </c>
      <c r="H12" s="28"/>
      <c r="J12" s="29"/>
    </row>
    <row r="13" spans="1:15" x14ac:dyDescent="0.25">
      <c r="A13" s="17">
        <v>2</v>
      </c>
      <c r="B13" s="18" t="s">
        <v>34</v>
      </c>
      <c r="C13" s="18">
        <f t="shared" ref="C13:C16" si="0">A13</f>
        <v>2</v>
      </c>
      <c r="D13" s="17" t="s">
        <v>5</v>
      </c>
      <c r="E13" s="30">
        <v>0.2</v>
      </c>
      <c r="F13" s="31">
        <f>'Total Quantities'!F10</f>
        <v>0</v>
      </c>
      <c r="G13" s="21">
        <f t="shared" ref="G13:G15" si="1">E13*F13</f>
        <v>0</v>
      </c>
      <c r="H13" s="28"/>
      <c r="J13" s="29"/>
    </row>
    <row r="14" spans="1:15" x14ac:dyDescent="0.25">
      <c r="A14" s="17">
        <v>3</v>
      </c>
      <c r="B14" s="18" t="s">
        <v>35</v>
      </c>
      <c r="C14" s="18">
        <f t="shared" si="0"/>
        <v>3</v>
      </c>
      <c r="D14" s="17" t="s">
        <v>5</v>
      </c>
      <c r="E14" s="30">
        <v>0.2</v>
      </c>
      <c r="F14" s="31">
        <f>'Total Quantities'!F11</f>
        <v>0</v>
      </c>
      <c r="G14" s="21">
        <f t="shared" si="1"/>
        <v>0</v>
      </c>
      <c r="H14" s="28"/>
      <c r="J14" s="29"/>
    </row>
    <row r="15" spans="1:15" x14ac:dyDescent="0.25">
      <c r="A15" s="17">
        <v>4</v>
      </c>
      <c r="B15" s="18" t="s">
        <v>6</v>
      </c>
      <c r="C15" s="18">
        <f t="shared" si="0"/>
        <v>4</v>
      </c>
      <c r="D15" s="17" t="s">
        <v>5</v>
      </c>
      <c r="E15" s="30">
        <v>0.2</v>
      </c>
      <c r="F15" s="31">
        <f>'Total Quantities'!F12</f>
        <v>0</v>
      </c>
      <c r="G15" s="21">
        <f t="shared" si="1"/>
        <v>0</v>
      </c>
      <c r="H15" s="28"/>
      <c r="J15" s="29"/>
    </row>
    <row r="16" spans="1:15" x14ac:dyDescent="0.25">
      <c r="A16" s="17">
        <v>7</v>
      </c>
      <c r="B16" s="18" t="s">
        <v>76</v>
      </c>
      <c r="C16" s="18">
        <f t="shared" si="0"/>
        <v>7</v>
      </c>
      <c r="D16" s="17" t="s">
        <v>7</v>
      </c>
      <c r="E16" s="19">
        <v>70</v>
      </c>
      <c r="F16" s="31">
        <f>'Total Quantities'!F15</f>
        <v>0</v>
      </c>
      <c r="G16" s="21">
        <f>E16*F16</f>
        <v>0</v>
      </c>
      <c r="H16" s="28"/>
    </row>
    <row r="17" spans="1:9" x14ac:dyDescent="0.25">
      <c r="A17" s="17">
        <v>8</v>
      </c>
      <c r="B17" s="20" t="s">
        <v>77</v>
      </c>
      <c r="C17" s="18"/>
      <c r="D17" s="17" t="s">
        <v>9</v>
      </c>
      <c r="E17" s="19">
        <v>200</v>
      </c>
      <c r="F17" s="32">
        <f>'Total Quantities'!F16</f>
        <v>0</v>
      </c>
      <c r="G17" s="32">
        <f>E17*F17</f>
        <v>0</v>
      </c>
      <c r="H17" s="33"/>
      <c r="I17" s="34"/>
    </row>
    <row r="18" spans="1:9" x14ac:dyDescent="0.25">
      <c r="A18" s="17">
        <v>9</v>
      </c>
      <c r="B18" s="18" t="s">
        <v>15</v>
      </c>
      <c r="C18" s="18">
        <f ca="1">VLOOKUP(B18,'Total Quantities'!B16:C43,2,FALSE)</f>
        <v>11</v>
      </c>
      <c r="D18" s="17" t="s">
        <v>7</v>
      </c>
      <c r="E18" s="19">
        <v>1700</v>
      </c>
      <c r="F18" s="32">
        <f>'Total Quantities'!F17</f>
        <v>0</v>
      </c>
      <c r="G18" s="32">
        <f t="shared" ref="G18:G28" si="2">F18*E18</f>
        <v>0</v>
      </c>
    </row>
    <row r="19" spans="1:9" x14ac:dyDescent="0.25">
      <c r="A19" s="17">
        <v>10</v>
      </c>
      <c r="B19" s="18" t="s">
        <v>14</v>
      </c>
      <c r="C19" s="18">
        <f ca="1">VLOOKUP(B19,'Total Quantities'!B17:C44,2,FALSE)</f>
        <v>12</v>
      </c>
      <c r="D19" s="17" t="s">
        <v>7</v>
      </c>
      <c r="E19" s="19">
        <v>30</v>
      </c>
      <c r="F19" s="32">
        <f>'Total Quantities'!F18</f>
        <v>0</v>
      </c>
      <c r="G19" s="32">
        <f t="shared" si="2"/>
        <v>0</v>
      </c>
      <c r="H19" s="28"/>
    </row>
    <row r="20" spans="1:9" x14ac:dyDescent="0.25">
      <c r="A20" s="17">
        <v>11</v>
      </c>
      <c r="B20" s="18" t="s">
        <v>24</v>
      </c>
      <c r="C20" s="18">
        <f ca="1">VLOOKUP(B20,'Total Quantities'!B17:C45,2,FALSE)</f>
        <v>13</v>
      </c>
      <c r="D20" s="17" t="s">
        <v>22</v>
      </c>
      <c r="E20" s="30">
        <v>7</v>
      </c>
      <c r="F20" s="32">
        <f>'Total Quantities'!F19</f>
        <v>0</v>
      </c>
      <c r="G20" s="32">
        <f t="shared" si="2"/>
        <v>0</v>
      </c>
      <c r="H20" s="33" t="s">
        <v>23</v>
      </c>
      <c r="I20" s="34">
        <v>80</v>
      </c>
    </row>
    <row r="21" spans="1:9" x14ac:dyDescent="0.25">
      <c r="A21" s="17">
        <v>12</v>
      </c>
      <c r="B21" s="18" t="s">
        <v>48</v>
      </c>
      <c r="C21" s="18" t="e">
        <f ca="1">VLOOKUP(B21,'Total Quantities'!B19:C47,2,FALSE)</f>
        <v>#N/A</v>
      </c>
      <c r="D21" s="17" t="s">
        <v>22</v>
      </c>
      <c r="E21" s="30">
        <v>115</v>
      </c>
      <c r="F21" s="32">
        <f>'Total Quantities'!F20</f>
        <v>0</v>
      </c>
      <c r="G21" s="32">
        <f>F21*E21</f>
        <v>0</v>
      </c>
      <c r="H21" s="28"/>
    </row>
    <row r="22" spans="1:9" x14ac:dyDescent="0.25">
      <c r="A22" s="17">
        <v>16</v>
      </c>
      <c r="B22" s="20" t="s">
        <v>54</v>
      </c>
      <c r="C22" s="18"/>
      <c r="D22" s="17" t="s">
        <v>9</v>
      </c>
      <c r="E22" s="19">
        <v>50</v>
      </c>
      <c r="F22" s="32">
        <f>'Total Quantities'!F24</f>
        <v>0</v>
      </c>
      <c r="G22" s="32">
        <f>F22*E22</f>
        <v>0</v>
      </c>
      <c r="H22" s="28"/>
    </row>
    <row r="23" spans="1:9" x14ac:dyDescent="0.25">
      <c r="A23" s="17">
        <v>18</v>
      </c>
      <c r="B23" s="18" t="s">
        <v>10</v>
      </c>
      <c r="C23" s="18">
        <f ca="1">VLOOKUP(B23,'Total Quantities'!B25:C51,2,FALSE)</f>
        <v>24</v>
      </c>
      <c r="D23" s="17" t="s">
        <v>9</v>
      </c>
      <c r="E23" s="19">
        <v>50</v>
      </c>
      <c r="F23" s="32">
        <f>'Total Quantities'!F26</f>
        <v>0</v>
      </c>
      <c r="G23" s="32">
        <f t="shared" si="2"/>
        <v>0</v>
      </c>
      <c r="H23" s="28"/>
    </row>
    <row r="24" spans="1:9" x14ac:dyDescent="0.25">
      <c r="A24" s="17">
        <v>20</v>
      </c>
      <c r="B24" s="18" t="s">
        <v>78</v>
      </c>
      <c r="C24" s="18"/>
      <c r="D24" s="17" t="s">
        <v>9</v>
      </c>
      <c r="E24" s="19">
        <v>800</v>
      </c>
      <c r="F24" s="32">
        <f>'Total Quantities'!F28</f>
        <v>0</v>
      </c>
      <c r="G24" s="32">
        <f t="shared" si="2"/>
        <v>0</v>
      </c>
      <c r="H24" s="28"/>
    </row>
    <row r="25" spans="1:9" x14ac:dyDescent="0.25">
      <c r="A25" s="17">
        <v>22</v>
      </c>
      <c r="B25" s="18" t="s">
        <v>29</v>
      </c>
      <c r="C25" s="18">
        <f ca="1">VLOOKUP(B25,'Total Quantities'!B27:C55,2,FALSE)</f>
        <v>31</v>
      </c>
      <c r="D25" s="17" t="s">
        <v>9</v>
      </c>
      <c r="E25" s="19">
        <v>50</v>
      </c>
      <c r="F25" s="32">
        <f>'Total Quantities'!F30</f>
        <v>0</v>
      </c>
      <c r="G25" s="32">
        <f t="shared" si="2"/>
        <v>0</v>
      </c>
      <c r="H25" s="28"/>
    </row>
    <row r="26" spans="1:9" x14ac:dyDescent="0.25">
      <c r="A26" s="17">
        <v>23</v>
      </c>
      <c r="B26" s="18" t="s">
        <v>13</v>
      </c>
      <c r="C26" s="18">
        <f ca="1">VLOOKUP(B26,'Total Quantities'!B30:C56,2,FALSE)</f>
        <v>32</v>
      </c>
      <c r="D26" s="17" t="s">
        <v>9</v>
      </c>
      <c r="E26" s="19">
        <v>800</v>
      </c>
      <c r="F26" s="32">
        <f>'Total Quantities'!F31</f>
        <v>0</v>
      </c>
      <c r="G26" s="32">
        <f t="shared" si="2"/>
        <v>0</v>
      </c>
      <c r="H26" s="28"/>
    </row>
    <row r="27" spans="1:9" x14ac:dyDescent="0.25">
      <c r="A27" s="17">
        <v>24</v>
      </c>
      <c r="B27" s="18" t="s">
        <v>55</v>
      </c>
      <c r="C27" s="18"/>
      <c r="D27" s="17" t="s">
        <v>9</v>
      </c>
      <c r="E27" s="19">
        <v>50</v>
      </c>
      <c r="F27" s="32">
        <f>'Total Quantities'!F32</f>
        <v>0</v>
      </c>
      <c r="G27" s="32">
        <f t="shared" si="2"/>
        <v>0</v>
      </c>
    </row>
    <row r="28" spans="1:9" x14ac:dyDescent="0.25">
      <c r="A28" s="17">
        <v>25</v>
      </c>
      <c r="B28" s="18" t="s">
        <v>21</v>
      </c>
      <c r="C28" s="18" t="e">
        <f>VLOOKUP(B28,'Total Quantities'!B34:C59,2,FALSE)</f>
        <v>#N/A</v>
      </c>
      <c r="D28" s="17" t="s">
        <v>20</v>
      </c>
      <c r="E28" s="35">
        <v>7</v>
      </c>
      <c r="F28" s="36">
        <f>'Total Quantities'!F33</f>
        <v>0</v>
      </c>
      <c r="G28" s="32">
        <f t="shared" si="2"/>
        <v>0</v>
      </c>
    </row>
    <row r="29" spans="1:9" x14ac:dyDescent="0.25">
      <c r="A29" s="40"/>
      <c r="B29" s="40"/>
      <c r="C29" s="40"/>
      <c r="D29" s="40"/>
      <c r="E29" s="46"/>
      <c r="F29" s="53" t="s">
        <v>105</v>
      </c>
      <c r="G29" s="54">
        <f>SUM(G12:G28)</f>
        <v>0</v>
      </c>
    </row>
    <row r="30" spans="1:9" x14ac:dyDescent="0.25">
      <c r="A30" s="40"/>
      <c r="B30" s="40"/>
      <c r="C30" s="40"/>
      <c r="D30" s="40"/>
      <c r="E30" s="46"/>
      <c r="F30" s="53"/>
      <c r="G30" s="53"/>
    </row>
    <row r="31" spans="1:9" x14ac:dyDescent="0.25">
      <c r="A31" s="45"/>
      <c r="B31" s="40"/>
      <c r="C31" s="40"/>
      <c r="D31" s="40"/>
      <c r="E31" s="46"/>
      <c r="F31" s="46"/>
      <c r="G31" s="46"/>
    </row>
    <row r="32" spans="1:9" ht="15.75" x14ac:dyDescent="0.25">
      <c r="A32" s="49" t="s">
        <v>80</v>
      </c>
      <c r="B32" s="40"/>
      <c r="C32" s="40"/>
      <c r="D32" s="40"/>
      <c r="E32" s="46"/>
      <c r="F32" s="46"/>
      <c r="G32" s="46"/>
    </row>
    <row r="33" spans="1:7" x14ac:dyDescent="0.25">
      <c r="A33" s="47" t="s">
        <v>36</v>
      </c>
      <c r="B33" s="47" t="s">
        <v>59</v>
      </c>
      <c r="C33" s="47"/>
      <c r="D33" s="47"/>
      <c r="E33" s="48"/>
      <c r="F33" s="46"/>
      <c r="G33" s="46"/>
    </row>
    <row r="34" spans="1:7" x14ac:dyDescent="0.25">
      <c r="A34" s="47" t="s">
        <v>37</v>
      </c>
      <c r="B34" s="47" t="s">
        <v>60</v>
      </c>
      <c r="C34" s="47"/>
      <c r="D34" s="47"/>
      <c r="E34" s="48"/>
      <c r="F34" s="46"/>
      <c r="G34" s="46"/>
    </row>
    <row r="35" spans="1:7" x14ac:dyDescent="0.25">
      <c r="A35" s="47" t="s">
        <v>38</v>
      </c>
      <c r="B35" s="47" t="s">
        <v>57</v>
      </c>
      <c r="C35" s="47"/>
      <c r="D35" s="47"/>
      <c r="E35" s="48"/>
      <c r="F35" s="46"/>
      <c r="G35" s="46"/>
    </row>
    <row r="36" spans="1:7" x14ac:dyDescent="0.25">
      <c r="A36" s="47" t="s">
        <v>58</v>
      </c>
      <c r="B36" s="47"/>
      <c r="C36" s="47"/>
      <c r="D36" s="47"/>
      <c r="E36" s="48"/>
      <c r="F36" s="46"/>
      <c r="G36" s="46"/>
    </row>
    <row r="37" spans="1:7" x14ac:dyDescent="0.25">
      <c r="A37" s="45"/>
      <c r="B37" s="40"/>
      <c r="C37" s="40"/>
      <c r="D37" s="40"/>
      <c r="E37" s="46"/>
      <c r="F37" s="46"/>
      <c r="G37" s="46"/>
    </row>
    <row r="38" spans="1:7" x14ac:dyDescent="0.25">
      <c r="A38" s="56" t="s">
        <v>0</v>
      </c>
      <c r="B38" s="56" t="s">
        <v>1</v>
      </c>
      <c r="C38" s="27"/>
      <c r="D38" s="56" t="s">
        <v>2</v>
      </c>
      <c r="E38" s="56" t="s">
        <v>3</v>
      </c>
      <c r="F38" s="56" t="s">
        <v>30</v>
      </c>
      <c r="G38" s="56" t="s">
        <v>32</v>
      </c>
    </row>
    <row r="39" spans="1:7" x14ac:dyDescent="0.25">
      <c r="A39" s="56"/>
      <c r="B39" s="56"/>
      <c r="C39" s="27"/>
      <c r="D39" s="56"/>
      <c r="E39" s="56"/>
      <c r="F39" s="56"/>
      <c r="G39" s="56"/>
    </row>
    <row r="40" spans="1:7" x14ac:dyDescent="0.25">
      <c r="A40" s="17">
        <v>5</v>
      </c>
      <c r="B40" s="18" t="s">
        <v>25</v>
      </c>
      <c r="C40" s="18" t="e">
        <f>VLOOKUP(B40,'Total Quantities'!B45:C68,2,FALSE)</f>
        <v>#N/A</v>
      </c>
      <c r="D40" s="17" t="s">
        <v>26</v>
      </c>
      <c r="E40" s="19">
        <v>10</v>
      </c>
      <c r="F40" s="32">
        <f>'Total Quantities'!F13</f>
        <v>0</v>
      </c>
      <c r="G40" s="32">
        <f t="shared" ref="G40:G45" si="3">F40*E40</f>
        <v>0</v>
      </c>
    </row>
    <row r="41" spans="1:7" x14ac:dyDescent="0.25">
      <c r="A41" s="17">
        <v>11</v>
      </c>
      <c r="B41" s="18" t="s">
        <v>24</v>
      </c>
      <c r="C41" s="18" t="e">
        <f>VLOOKUP(B41,'Total Quantities'!B50:C77,2,FALSE)</f>
        <v>#N/A</v>
      </c>
      <c r="D41" s="17" t="s">
        <v>22</v>
      </c>
      <c r="E41" s="30">
        <v>1.5</v>
      </c>
      <c r="F41" s="32">
        <f>'Total Quantities'!F19</f>
        <v>0</v>
      </c>
      <c r="G41" s="32">
        <f t="shared" si="3"/>
        <v>0</v>
      </c>
    </row>
    <row r="42" spans="1:7" x14ac:dyDescent="0.25">
      <c r="A42" s="17">
        <v>12</v>
      </c>
      <c r="B42" s="18" t="s">
        <v>48</v>
      </c>
      <c r="C42" s="18" t="e">
        <f>VLOOKUP(B42,'Total Quantities'!B52:C79,2,FALSE)</f>
        <v>#N/A</v>
      </c>
      <c r="D42" s="17" t="s">
        <v>22</v>
      </c>
      <c r="E42" s="30">
        <v>20</v>
      </c>
      <c r="F42" s="32">
        <f>'Total Quantities'!F20</f>
        <v>0</v>
      </c>
      <c r="G42" s="32">
        <f>F42*E42</f>
        <v>0</v>
      </c>
    </row>
    <row r="43" spans="1:7" x14ac:dyDescent="0.25">
      <c r="A43" s="17">
        <v>18</v>
      </c>
      <c r="B43" s="18" t="s">
        <v>10</v>
      </c>
      <c r="C43" s="18" t="e">
        <f>VLOOKUP(B43,'Total Quantities'!B51:C79,2,FALSE)</f>
        <v>#N/A</v>
      </c>
      <c r="D43" s="17" t="s">
        <v>9</v>
      </c>
      <c r="E43" s="19">
        <v>12</v>
      </c>
      <c r="F43" s="32">
        <f>'Total Quantities'!F26</f>
        <v>0</v>
      </c>
      <c r="G43" s="32">
        <f t="shared" ref="G43:G44" si="4">F43*E43</f>
        <v>0</v>
      </c>
    </row>
    <row r="44" spans="1:7" x14ac:dyDescent="0.25">
      <c r="A44" s="17">
        <v>22</v>
      </c>
      <c r="B44" s="18" t="s">
        <v>29</v>
      </c>
      <c r="C44" s="18" t="e">
        <f>VLOOKUP(B44,'Total Quantities'!B53:C83,2,FALSE)</f>
        <v>#N/A</v>
      </c>
      <c r="D44" s="17" t="s">
        <v>9</v>
      </c>
      <c r="E44" s="19">
        <v>12</v>
      </c>
      <c r="F44" s="32">
        <f>'Total Quantities'!F30</f>
        <v>0</v>
      </c>
      <c r="G44" s="32">
        <f t="shared" si="4"/>
        <v>0</v>
      </c>
    </row>
    <row r="45" spans="1:7" x14ac:dyDescent="0.25">
      <c r="A45" s="17">
        <v>29</v>
      </c>
      <c r="B45" s="18" t="s">
        <v>27</v>
      </c>
      <c r="C45" s="18" t="e">
        <f>VLOOKUP(B45,'Total Quantities'!B65:C92,2,FALSE)</f>
        <v>#N/A</v>
      </c>
      <c r="D45" s="17" t="s">
        <v>28</v>
      </c>
      <c r="E45" s="37">
        <v>7.4999999999999997E-2</v>
      </c>
      <c r="F45" s="36">
        <f>'Total Quantities'!F37</f>
        <v>0</v>
      </c>
      <c r="G45" s="32">
        <f t="shared" si="3"/>
        <v>0</v>
      </c>
    </row>
    <row r="46" spans="1:7" x14ac:dyDescent="0.25">
      <c r="A46" s="40"/>
      <c r="B46" s="40"/>
      <c r="C46" s="40"/>
      <c r="D46" s="40"/>
      <c r="E46" s="46"/>
      <c r="F46" s="53" t="s">
        <v>105</v>
      </c>
      <c r="G46" s="54">
        <f>SUM(G40:G45)</f>
        <v>0</v>
      </c>
    </row>
    <row r="47" spans="1:7" x14ac:dyDescent="0.25">
      <c r="A47" s="40"/>
      <c r="B47" s="40"/>
      <c r="C47" s="40"/>
      <c r="D47" s="40"/>
      <c r="E47" s="46"/>
      <c r="F47" s="53"/>
      <c r="G47" s="53"/>
    </row>
    <row r="48" spans="1:7" x14ac:dyDescent="0.25">
      <c r="A48" s="40"/>
      <c r="B48" s="40"/>
      <c r="C48" s="40"/>
      <c r="D48" s="40"/>
      <c r="E48" s="46"/>
      <c r="F48" s="46"/>
      <c r="G48" s="46"/>
    </row>
    <row r="49" spans="1:7" x14ac:dyDescent="0.25">
      <c r="A49" s="40"/>
      <c r="B49" s="40"/>
      <c r="C49" s="40"/>
      <c r="D49" s="40"/>
      <c r="E49" s="46"/>
      <c r="F49" s="53" t="s">
        <v>90</v>
      </c>
      <c r="G49" s="54">
        <f>+SUM(G46,G29)</f>
        <v>0</v>
      </c>
    </row>
    <row r="50" spans="1:7" x14ac:dyDescent="0.25">
      <c r="A50" s="40"/>
      <c r="B50" s="40"/>
      <c r="C50" s="40"/>
      <c r="D50" s="40"/>
      <c r="E50" s="46"/>
      <c r="F50" s="53"/>
      <c r="G50" s="53"/>
    </row>
  </sheetData>
  <sheetProtection algorithmName="SHA-512" hashValue="UdvwqPL5qh8Riil/+jROlWV3Doh+v1CQXmLCAvL7d0jw2ckNtbhrwOVef69julEb5458x9fVxd84svxuq0h8VQ==" saltValue="FbxOsnZ/BeOFVEmmmGprdQ==" spinCount="100000" sheet="1" objects="1" scenarios="1" selectLockedCells="1"/>
  <mergeCells count="19">
    <mergeCell ref="G38:G39"/>
    <mergeCell ref="F46:F47"/>
    <mergeCell ref="G46:G47"/>
    <mergeCell ref="F49:F50"/>
    <mergeCell ref="G49:G50"/>
    <mergeCell ref="A38:A39"/>
    <mergeCell ref="B38:B39"/>
    <mergeCell ref="D38:D39"/>
    <mergeCell ref="E38:E39"/>
    <mergeCell ref="F38:F39"/>
    <mergeCell ref="F29:F30"/>
    <mergeCell ref="G29:G30"/>
    <mergeCell ref="I1:J1"/>
    <mergeCell ref="A10:A11"/>
    <mergeCell ref="B10:B11"/>
    <mergeCell ref="D10:D11"/>
    <mergeCell ref="E10:E11"/>
    <mergeCell ref="F10:F11"/>
    <mergeCell ref="G10:G11"/>
  </mergeCells>
  <pageMargins left="0.7" right="0.7" top="0.75" bottom="0.75" header="0.3" footer="0.3"/>
  <pageSetup scale="82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R48"/>
  <sheetViews>
    <sheetView view="pageBreakPreview" zoomScale="85" zoomScaleNormal="100" zoomScaleSheetLayoutView="85" workbookViewId="0">
      <selection sqref="A1:XFD1048576"/>
    </sheetView>
  </sheetViews>
  <sheetFormatPr defaultRowHeight="15" x14ac:dyDescent="0.25"/>
  <cols>
    <col min="1" max="1" width="11.5703125" customWidth="1"/>
    <col min="2" max="2" width="57.7109375" bestFit="1" customWidth="1"/>
    <col min="3" max="3" width="57.7109375" hidden="1" customWidth="1"/>
    <col min="4" max="4" width="5.28515625" bestFit="1" customWidth="1"/>
    <col min="5" max="5" width="10" style="9" bestFit="1" customWidth="1"/>
    <col min="6" max="6" width="13.28515625" style="9" customWidth="1"/>
    <col min="7" max="7" width="11.7109375" style="9" bestFit="1" customWidth="1"/>
    <col min="8" max="8" width="0" hidden="1" customWidth="1"/>
    <col min="9" max="9" width="17.28515625" hidden="1" customWidth="1"/>
    <col min="10" max="13" width="0" hidden="1" customWidth="1"/>
  </cols>
  <sheetData>
    <row r="1" spans="1:18" ht="18.75" x14ac:dyDescent="0.3">
      <c r="A1" s="50" t="s">
        <v>83</v>
      </c>
      <c r="B1" s="40"/>
      <c r="C1" s="40"/>
      <c r="D1" s="40"/>
      <c r="E1" s="46"/>
      <c r="F1" s="46"/>
      <c r="G1" s="46"/>
      <c r="I1" s="52" t="s">
        <v>16</v>
      </c>
      <c r="J1" s="52"/>
      <c r="N1" s="14"/>
      <c r="O1" s="13"/>
    </row>
    <row r="2" spans="1:18" x14ac:dyDescent="0.25">
      <c r="A2" s="45"/>
      <c r="B2" s="40"/>
      <c r="C2" s="40"/>
      <c r="D2" s="40"/>
      <c r="E2" s="46"/>
      <c r="F2" s="46"/>
      <c r="G2" s="46"/>
      <c r="I2" s="15"/>
      <c r="J2" s="15"/>
      <c r="N2" s="15"/>
      <c r="O2" s="13"/>
    </row>
    <row r="3" spans="1:18" ht="15.75" x14ac:dyDescent="0.25">
      <c r="A3" s="49" t="s">
        <v>84</v>
      </c>
      <c r="B3" s="40"/>
      <c r="C3" s="40"/>
      <c r="D3" s="40"/>
      <c r="E3" s="46"/>
      <c r="F3" s="46"/>
      <c r="G3" s="46"/>
      <c r="I3" s="9"/>
      <c r="J3" s="9"/>
      <c r="N3" s="14"/>
      <c r="O3" s="14"/>
    </row>
    <row r="4" spans="1:18" x14ac:dyDescent="0.25">
      <c r="A4" s="47" t="s">
        <v>36</v>
      </c>
      <c r="B4" s="47" t="s">
        <v>61</v>
      </c>
      <c r="C4" s="47"/>
      <c r="D4" s="47"/>
      <c r="E4" s="48"/>
      <c r="F4" s="46"/>
      <c r="G4" s="46"/>
      <c r="I4" s="9"/>
      <c r="J4" s="9"/>
      <c r="N4" s="14"/>
      <c r="O4" s="14"/>
    </row>
    <row r="5" spans="1:18" x14ac:dyDescent="0.25">
      <c r="A5" s="47" t="s">
        <v>37</v>
      </c>
      <c r="B5" s="47" t="s">
        <v>62</v>
      </c>
      <c r="C5" s="47"/>
      <c r="D5" s="47"/>
      <c r="E5" s="48"/>
      <c r="F5" s="46"/>
      <c r="G5" s="46"/>
      <c r="I5" s="9"/>
      <c r="J5" s="9"/>
      <c r="N5" s="14"/>
    </row>
    <row r="6" spans="1:18" x14ac:dyDescent="0.25">
      <c r="A6" s="47" t="s">
        <v>38</v>
      </c>
      <c r="B6" s="47" t="s">
        <v>63</v>
      </c>
      <c r="C6" s="47"/>
      <c r="D6" s="47"/>
      <c r="E6" s="48"/>
      <c r="F6" s="46"/>
      <c r="G6" s="46"/>
      <c r="I6" s="9"/>
      <c r="J6" s="9"/>
      <c r="N6" s="14"/>
    </row>
    <row r="7" spans="1:18" x14ac:dyDescent="0.25">
      <c r="A7" s="47" t="s">
        <v>64</v>
      </c>
      <c r="B7" s="47"/>
      <c r="C7" s="47"/>
      <c r="D7" s="47"/>
      <c r="E7" s="48"/>
      <c r="F7" s="46"/>
      <c r="G7" s="46"/>
      <c r="I7" s="9"/>
      <c r="J7" s="9"/>
    </row>
    <row r="8" spans="1:18" x14ac:dyDescent="0.25">
      <c r="A8" s="45"/>
      <c r="B8" s="40"/>
      <c r="C8" s="40"/>
      <c r="D8" s="40"/>
      <c r="E8" s="46"/>
      <c r="F8" s="46"/>
      <c r="G8" s="46"/>
      <c r="I8" s="9"/>
      <c r="J8" s="9"/>
    </row>
    <row r="9" spans="1:18" x14ac:dyDescent="0.25">
      <c r="A9" s="56" t="s">
        <v>0</v>
      </c>
      <c r="B9" s="56" t="s">
        <v>1</v>
      </c>
      <c r="C9" s="27"/>
      <c r="D9" s="56" t="s">
        <v>2</v>
      </c>
      <c r="E9" s="56" t="s">
        <v>3</v>
      </c>
      <c r="F9" s="56" t="s">
        <v>30</v>
      </c>
      <c r="G9" s="56" t="s">
        <v>32</v>
      </c>
      <c r="H9" s="1"/>
      <c r="I9" t="s">
        <v>18</v>
      </c>
      <c r="J9">
        <v>28</v>
      </c>
    </row>
    <row r="10" spans="1:18" x14ac:dyDescent="0.25">
      <c r="A10" s="56"/>
      <c r="B10" s="56"/>
      <c r="C10" s="27"/>
      <c r="D10" s="56"/>
      <c r="E10" s="56"/>
      <c r="F10" s="56"/>
      <c r="G10" s="56"/>
      <c r="H10" s="1"/>
      <c r="I10" t="s">
        <v>19</v>
      </c>
      <c r="J10" s="3" t="e">
        <f>(#REF!*J9)/9</f>
        <v>#REF!</v>
      </c>
      <c r="Q10" s="7"/>
      <c r="R10" s="7"/>
    </row>
    <row r="11" spans="1:18" x14ac:dyDescent="0.25">
      <c r="A11" s="17">
        <v>1</v>
      </c>
      <c r="B11" s="18" t="s">
        <v>4</v>
      </c>
      <c r="C11" s="18">
        <f>A11</f>
        <v>1</v>
      </c>
      <c r="D11" s="17" t="s">
        <v>5</v>
      </c>
      <c r="E11" s="30">
        <v>0.2</v>
      </c>
      <c r="F11" s="31">
        <f>'Total Quantities'!F9</f>
        <v>0</v>
      </c>
      <c r="G11" s="21">
        <f>E11*F11</f>
        <v>0</v>
      </c>
      <c r="H11" s="1"/>
      <c r="J11" s="3"/>
      <c r="Q11" s="8"/>
      <c r="R11" s="7"/>
    </row>
    <row r="12" spans="1:18" x14ac:dyDescent="0.25">
      <c r="A12" s="17">
        <v>2</v>
      </c>
      <c r="B12" s="18" t="s">
        <v>34</v>
      </c>
      <c r="C12" s="18">
        <f t="shared" ref="C12:C14" si="0">A12</f>
        <v>2</v>
      </c>
      <c r="D12" s="17" t="s">
        <v>5</v>
      </c>
      <c r="E12" s="30">
        <v>0.2</v>
      </c>
      <c r="F12" s="31">
        <f>'Total Quantities'!F10</f>
        <v>0</v>
      </c>
      <c r="G12" s="21">
        <f t="shared" ref="G12:G14" si="1">E12*F12</f>
        <v>0</v>
      </c>
      <c r="H12" s="1"/>
      <c r="J12" s="3"/>
      <c r="Q12" s="8"/>
      <c r="R12" s="7"/>
    </row>
    <row r="13" spans="1:18" x14ac:dyDescent="0.25">
      <c r="A13" s="17">
        <v>3</v>
      </c>
      <c r="B13" s="18" t="s">
        <v>35</v>
      </c>
      <c r="C13" s="18">
        <f t="shared" si="0"/>
        <v>3</v>
      </c>
      <c r="D13" s="17" t="s">
        <v>5</v>
      </c>
      <c r="E13" s="30">
        <v>0.2</v>
      </c>
      <c r="F13" s="31">
        <f>'Total Quantities'!F11</f>
        <v>0</v>
      </c>
      <c r="G13" s="21">
        <f t="shared" si="1"/>
        <v>0</v>
      </c>
      <c r="H13" s="1"/>
      <c r="J13" s="3"/>
      <c r="Q13" s="8"/>
      <c r="R13" s="7"/>
    </row>
    <row r="14" spans="1:18" x14ac:dyDescent="0.25">
      <c r="A14" s="17">
        <v>4</v>
      </c>
      <c r="B14" s="18" t="s">
        <v>6</v>
      </c>
      <c r="C14" s="18">
        <f t="shared" si="0"/>
        <v>4</v>
      </c>
      <c r="D14" s="17" t="s">
        <v>5</v>
      </c>
      <c r="E14" s="30">
        <v>0.2</v>
      </c>
      <c r="F14" s="31">
        <f>'Total Quantities'!F12</f>
        <v>0</v>
      </c>
      <c r="G14" s="21">
        <f t="shared" si="1"/>
        <v>0</v>
      </c>
      <c r="H14" s="1"/>
      <c r="J14" s="3"/>
      <c r="Q14" s="8"/>
      <c r="R14" s="7"/>
    </row>
    <row r="15" spans="1:18" x14ac:dyDescent="0.25">
      <c r="A15" s="17">
        <v>5</v>
      </c>
      <c r="B15" s="18" t="s">
        <v>25</v>
      </c>
      <c r="C15" s="18">
        <f ca="1">VLOOKUP(B15,'Total Quantities'!B11:C39,2,FALSE)</f>
        <v>5</v>
      </c>
      <c r="D15" s="17" t="s">
        <v>26</v>
      </c>
      <c r="E15" s="19">
        <v>100</v>
      </c>
      <c r="F15" s="32">
        <f>'Total Quantities'!F13</f>
        <v>0</v>
      </c>
      <c r="G15" s="32">
        <f t="shared" ref="G15" si="2">F15*E15</f>
        <v>0</v>
      </c>
      <c r="H15" s="1"/>
      <c r="J15" s="3"/>
      <c r="Q15" s="8"/>
      <c r="R15" s="7"/>
    </row>
    <row r="16" spans="1:18" x14ac:dyDescent="0.25">
      <c r="A16" s="17">
        <v>9</v>
      </c>
      <c r="B16" s="18" t="s">
        <v>15</v>
      </c>
      <c r="C16" s="18">
        <f ca="1">VLOOKUP(B16,'Total Quantities'!B16:C43,2,FALSE)</f>
        <v>11</v>
      </c>
      <c r="D16" s="17" t="s">
        <v>7</v>
      </c>
      <c r="E16" s="19">
        <v>375</v>
      </c>
      <c r="F16" s="32">
        <f>'Total Quantities'!F17</f>
        <v>0</v>
      </c>
      <c r="G16" s="32">
        <f t="shared" ref="G16" si="3">F16*E16</f>
        <v>0</v>
      </c>
      <c r="Q16" s="10"/>
      <c r="R16" s="7"/>
    </row>
    <row r="17" spans="1:18" x14ac:dyDescent="0.25">
      <c r="A17" s="17">
        <v>10</v>
      </c>
      <c r="B17" s="18" t="s">
        <v>14</v>
      </c>
      <c r="C17" s="18">
        <f ca="1">VLOOKUP(B17,'Total Quantities'!B17:C44,2,FALSE)</f>
        <v>12</v>
      </c>
      <c r="D17" s="17" t="s">
        <v>7</v>
      </c>
      <c r="E17" s="19">
        <v>15</v>
      </c>
      <c r="F17" s="32">
        <f>'Total Quantities'!F18</f>
        <v>0</v>
      </c>
      <c r="G17" s="32">
        <f t="shared" ref="G17:G25" si="4">F17*E17</f>
        <v>0</v>
      </c>
      <c r="H17" s="1"/>
      <c r="Q17" s="10"/>
      <c r="R17" s="7"/>
    </row>
    <row r="18" spans="1:18" x14ac:dyDescent="0.25">
      <c r="A18" s="17">
        <v>11</v>
      </c>
      <c r="B18" s="18" t="s">
        <v>24</v>
      </c>
      <c r="C18" s="18">
        <f ca="1">VLOOKUP(B18,'Total Quantities'!B17:C45,2,FALSE)</f>
        <v>13</v>
      </c>
      <c r="D18" s="17" t="s">
        <v>22</v>
      </c>
      <c r="E18" s="30">
        <v>21</v>
      </c>
      <c r="F18" s="32">
        <f>'Total Quantities'!F19</f>
        <v>0</v>
      </c>
      <c r="G18" s="32">
        <f t="shared" si="4"/>
        <v>0</v>
      </c>
      <c r="H18" s="5" t="s">
        <v>23</v>
      </c>
      <c r="I18" s="6">
        <v>450</v>
      </c>
      <c r="Q18" s="10"/>
      <c r="R18" s="7"/>
    </row>
    <row r="19" spans="1:18" x14ac:dyDescent="0.25">
      <c r="A19" s="17">
        <v>12</v>
      </c>
      <c r="B19" s="18" t="s">
        <v>48</v>
      </c>
      <c r="C19" s="18" t="e">
        <f ca="1">VLOOKUP(B19,'Total Quantities'!B19:C47,2,FALSE)</f>
        <v>#N/A</v>
      </c>
      <c r="D19" s="17" t="s">
        <v>22</v>
      </c>
      <c r="E19" s="30">
        <v>330</v>
      </c>
      <c r="F19" s="32">
        <f>'Total Quantities'!F20</f>
        <v>0</v>
      </c>
      <c r="G19" s="32">
        <f>F19*E19</f>
        <v>0</v>
      </c>
      <c r="H19" s="1"/>
      <c r="Q19" s="12"/>
      <c r="R19" s="7"/>
    </row>
    <row r="20" spans="1:18" x14ac:dyDescent="0.25">
      <c r="A20" s="17">
        <v>17</v>
      </c>
      <c r="B20" s="18" t="s">
        <v>8</v>
      </c>
      <c r="C20" s="18">
        <f ca="1">VLOOKUP(B20,'Total Quantities'!B20:C50,2,FALSE)</f>
        <v>21</v>
      </c>
      <c r="D20" s="17" t="s">
        <v>9</v>
      </c>
      <c r="E20" s="19">
        <v>100</v>
      </c>
      <c r="F20" s="32">
        <f>'Total Quantities'!F25</f>
        <v>0</v>
      </c>
      <c r="G20" s="32">
        <f t="shared" si="4"/>
        <v>0</v>
      </c>
      <c r="H20" s="1"/>
      <c r="Q20" s="10"/>
      <c r="R20" s="7"/>
    </row>
    <row r="21" spans="1:18" x14ac:dyDescent="0.25">
      <c r="A21" s="17">
        <v>18</v>
      </c>
      <c r="B21" s="18" t="s">
        <v>10</v>
      </c>
      <c r="C21" s="18">
        <f ca="1">VLOOKUP(B21,'Total Quantities'!B25:C51,2,FALSE)</f>
        <v>24</v>
      </c>
      <c r="D21" s="17" t="s">
        <v>9</v>
      </c>
      <c r="E21" s="19">
        <v>64</v>
      </c>
      <c r="F21" s="32">
        <f>'Total Quantities'!F26</f>
        <v>0</v>
      </c>
      <c r="G21" s="32">
        <f t="shared" si="4"/>
        <v>0</v>
      </c>
      <c r="H21" s="1"/>
      <c r="Q21" s="10"/>
      <c r="R21" s="7"/>
    </row>
    <row r="22" spans="1:18" x14ac:dyDescent="0.25">
      <c r="A22" s="17">
        <v>21</v>
      </c>
      <c r="B22" s="18" t="s">
        <v>12</v>
      </c>
      <c r="C22" s="18">
        <f ca="1">VLOOKUP(B22,'Total Quantities'!B26:C54,2,FALSE)</f>
        <v>27</v>
      </c>
      <c r="D22" s="17" t="s">
        <v>9</v>
      </c>
      <c r="E22" s="19">
        <v>100</v>
      </c>
      <c r="F22" s="32">
        <f>'Total Quantities'!F29</f>
        <v>0</v>
      </c>
      <c r="G22" s="32">
        <f t="shared" si="4"/>
        <v>0</v>
      </c>
      <c r="H22" s="1"/>
      <c r="Q22" s="10"/>
      <c r="R22" s="7"/>
    </row>
    <row r="23" spans="1:18" x14ac:dyDescent="0.25">
      <c r="A23" s="17">
        <v>22</v>
      </c>
      <c r="B23" s="18" t="s">
        <v>29</v>
      </c>
      <c r="C23" s="18">
        <f ca="1">VLOOKUP(B23,'Total Quantities'!B27:C55,2,FALSE)</f>
        <v>31</v>
      </c>
      <c r="D23" s="17" t="s">
        <v>9</v>
      </c>
      <c r="E23" s="19">
        <v>64</v>
      </c>
      <c r="F23" s="32">
        <f>'Total Quantities'!F30</f>
        <v>0</v>
      </c>
      <c r="G23" s="32">
        <f t="shared" si="4"/>
        <v>0</v>
      </c>
      <c r="H23" s="1"/>
      <c r="Q23" s="10"/>
      <c r="R23" s="7"/>
    </row>
    <row r="24" spans="1:18" x14ac:dyDescent="0.25">
      <c r="A24" s="17">
        <v>26</v>
      </c>
      <c r="B24" s="18" t="s">
        <v>65</v>
      </c>
      <c r="C24" s="18" t="e">
        <f ca="1">VLOOKUP(B24,'Total Quantities'!B30:C56,2,FALSE)</f>
        <v>#N/A</v>
      </c>
      <c r="D24" s="17" t="s">
        <v>20</v>
      </c>
      <c r="E24" s="19">
        <v>14</v>
      </c>
      <c r="F24" s="32">
        <f>'Total Quantities'!F34</f>
        <v>0</v>
      </c>
      <c r="G24" s="32">
        <f t="shared" si="4"/>
        <v>0</v>
      </c>
      <c r="Q24" s="10"/>
      <c r="R24" s="7"/>
    </row>
    <row r="25" spans="1:18" x14ac:dyDescent="0.25">
      <c r="A25" s="17">
        <v>29</v>
      </c>
      <c r="B25" s="18" t="s">
        <v>27</v>
      </c>
      <c r="C25" s="18" t="e">
        <f>VLOOKUP(B25,'Total Quantities'!B40:C65,2,FALSE)</f>
        <v>#N/A</v>
      </c>
      <c r="D25" s="17" t="s">
        <v>28</v>
      </c>
      <c r="E25" s="37">
        <v>1.1499999999999999</v>
      </c>
      <c r="F25" s="36">
        <f>'Total Quantities'!F37</f>
        <v>0</v>
      </c>
      <c r="G25" s="32">
        <f t="shared" si="4"/>
        <v>0</v>
      </c>
      <c r="Q25" s="10"/>
      <c r="R25" s="7"/>
    </row>
    <row r="26" spans="1:18" x14ac:dyDescent="0.25">
      <c r="A26" s="40"/>
      <c r="B26" s="40"/>
      <c r="C26" s="40"/>
      <c r="D26" s="40"/>
      <c r="E26" s="46"/>
      <c r="F26" s="53" t="s">
        <v>105</v>
      </c>
      <c r="G26" s="54">
        <f>SUM(G11:G24)</f>
        <v>0</v>
      </c>
      <c r="Q26" s="11"/>
      <c r="R26" s="7"/>
    </row>
    <row r="27" spans="1:18" x14ac:dyDescent="0.25">
      <c r="A27" s="40"/>
      <c r="B27" s="40"/>
      <c r="C27" s="40"/>
      <c r="D27" s="40"/>
      <c r="E27" s="46"/>
      <c r="F27" s="53"/>
      <c r="G27" s="53"/>
      <c r="Q27" s="11"/>
      <c r="R27" s="7"/>
    </row>
    <row r="28" spans="1:18" x14ac:dyDescent="0.25">
      <c r="A28" s="40"/>
      <c r="B28" s="40"/>
      <c r="C28" s="40"/>
      <c r="D28" s="40"/>
      <c r="E28" s="46"/>
      <c r="F28" s="46"/>
      <c r="G28" s="46"/>
    </row>
    <row r="29" spans="1:18" ht="15.75" x14ac:dyDescent="0.25">
      <c r="A29" s="49" t="s">
        <v>91</v>
      </c>
      <c r="B29" s="40"/>
      <c r="C29" s="40"/>
      <c r="D29" s="40"/>
      <c r="E29" s="46"/>
      <c r="F29" s="46"/>
      <c r="G29" s="46"/>
      <c r="I29" s="52" t="s">
        <v>16</v>
      </c>
      <c r="J29" s="52"/>
      <c r="N29" s="15"/>
      <c r="O29" s="13"/>
    </row>
    <row r="30" spans="1:18" x14ac:dyDescent="0.25">
      <c r="A30" s="47" t="s">
        <v>36</v>
      </c>
      <c r="B30" s="47" t="s">
        <v>66</v>
      </c>
      <c r="C30" s="47"/>
      <c r="D30" s="47"/>
      <c r="E30" s="48"/>
      <c r="F30" s="46"/>
      <c r="G30" s="46"/>
      <c r="I30" s="15"/>
      <c r="J30" s="15"/>
      <c r="N30" s="15"/>
      <c r="O30" s="15"/>
    </row>
    <row r="31" spans="1:18" x14ac:dyDescent="0.25">
      <c r="A31" s="47" t="s">
        <v>37</v>
      </c>
      <c r="B31" s="47" t="s">
        <v>67</v>
      </c>
      <c r="C31" s="47"/>
      <c r="D31" s="47"/>
      <c r="E31" s="48"/>
      <c r="F31" s="46"/>
      <c r="G31" s="46"/>
      <c r="I31" s="15"/>
      <c r="J31" s="15"/>
      <c r="N31" s="15"/>
      <c r="O31" s="15"/>
    </row>
    <row r="32" spans="1:18" x14ac:dyDescent="0.25">
      <c r="A32" s="47" t="s">
        <v>38</v>
      </c>
      <c r="B32" s="47" t="s">
        <v>68</v>
      </c>
      <c r="C32" s="47"/>
      <c r="D32" s="47"/>
      <c r="E32" s="48"/>
      <c r="F32" s="46"/>
      <c r="G32" s="46"/>
      <c r="I32" s="15"/>
      <c r="J32" s="15"/>
      <c r="N32" s="15"/>
    </row>
    <row r="33" spans="1:14" x14ac:dyDescent="0.25">
      <c r="A33" s="47" t="s">
        <v>64</v>
      </c>
      <c r="B33" s="47"/>
      <c r="C33" s="47"/>
      <c r="D33" s="47"/>
      <c r="E33" s="48"/>
      <c r="F33" s="46"/>
      <c r="G33" s="46"/>
      <c r="I33" s="15"/>
      <c r="J33" s="15"/>
      <c r="N33" s="15"/>
    </row>
    <row r="34" spans="1:14" x14ac:dyDescent="0.25">
      <c r="A34" s="45"/>
      <c r="B34" s="40"/>
      <c r="C34" s="40"/>
      <c r="D34" s="40"/>
      <c r="E34" s="46"/>
      <c r="F34" s="46"/>
      <c r="G34" s="46"/>
      <c r="I34" s="15"/>
      <c r="J34" s="15"/>
    </row>
    <row r="35" spans="1:14" x14ac:dyDescent="0.25">
      <c r="A35" s="56" t="s">
        <v>0</v>
      </c>
      <c r="B35" s="56" t="s">
        <v>1</v>
      </c>
      <c r="C35" s="27"/>
      <c r="D35" s="56" t="s">
        <v>2</v>
      </c>
      <c r="E35" s="56" t="s">
        <v>3</v>
      </c>
      <c r="F35" s="56" t="s">
        <v>30</v>
      </c>
      <c r="G35" s="56" t="s">
        <v>32</v>
      </c>
      <c r="I35" t="s">
        <v>17</v>
      </c>
      <c r="J35" s="2">
        <v>6750</v>
      </c>
      <c r="L35" s="4">
        <f>J35/5280</f>
        <v>1.2784090909090908</v>
      </c>
      <c r="M35" t="s">
        <v>31</v>
      </c>
    </row>
    <row r="36" spans="1:14" x14ac:dyDescent="0.25">
      <c r="A36" s="56"/>
      <c r="B36" s="56"/>
      <c r="C36" s="27"/>
      <c r="D36" s="56"/>
      <c r="E36" s="56"/>
      <c r="F36" s="56"/>
      <c r="G36" s="56"/>
      <c r="H36" s="1"/>
      <c r="I36" t="s">
        <v>18</v>
      </c>
      <c r="J36">
        <v>28</v>
      </c>
    </row>
    <row r="37" spans="1:14" x14ac:dyDescent="0.25">
      <c r="A37" s="17">
        <v>5</v>
      </c>
      <c r="B37" s="18" t="s">
        <v>25</v>
      </c>
      <c r="C37" s="18" t="e">
        <f>VLOOKUP(B37,'Total Quantities'!B44:C67,2,FALSE)</f>
        <v>#N/A</v>
      </c>
      <c r="D37" s="17" t="s">
        <v>26</v>
      </c>
      <c r="E37" s="19">
        <v>60</v>
      </c>
      <c r="F37" s="32">
        <f>'Total Quantities'!F13</f>
        <v>0</v>
      </c>
      <c r="G37" s="32">
        <f t="shared" ref="G37:G43" si="5">F37*E37</f>
        <v>0</v>
      </c>
      <c r="H37" s="1"/>
      <c r="J37" s="3"/>
    </row>
    <row r="38" spans="1:14" x14ac:dyDescent="0.25">
      <c r="A38" s="17">
        <v>10</v>
      </c>
      <c r="B38" s="18" t="s">
        <v>14</v>
      </c>
      <c r="C38" s="18" t="e">
        <f>VLOOKUP(B38,'Total Quantities'!B49:C75,2,FALSE)</f>
        <v>#N/A</v>
      </c>
      <c r="D38" s="17" t="s">
        <v>7</v>
      </c>
      <c r="E38" s="19">
        <v>80</v>
      </c>
      <c r="F38" s="32">
        <f>'Total Quantities'!F18</f>
        <v>0</v>
      </c>
      <c r="G38" s="32">
        <f t="shared" si="5"/>
        <v>0</v>
      </c>
      <c r="H38" s="1"/>
      <c r="J38" s="3"/>
    </row>
    <row r="39" spans="1:14" x14ac:dyDescent="0.25">
      <c r="A39" s="17">
        <v>11</v>
      </c>
      <c r="B39" s="18" t="s">
        <v>24</v>
      </c>
      <c r="C39" s="18" t="e">
        <f>VLOOKUP(B39,'Total Quantities'!B49:C76,2,FALSE)</f>
        <v>#N/A</v>
      </c>
      <c r="D39" s="17" t="s">
        <v>22</v>
      </c>
      <c r="E39" s="30">
        <v>13</v>
      </c>
      <c r="F39" s="32">
        <f>'Total Quantities'!F19</f>
        <v>0</v>
      </c>
      <c r="G39" s="32">
        <f t="shared" si="5"/>
        <v>0</v>
      </c>
      <c r="H39" s="1"/>
    </row>
    <row r="40" spans="1:14" x14ac:dyDescent="0.25">
      <c r="A40" s="17">
        <v>12</v>
      </c>
      <c r="B40" s="18" t="s">
        <v>48</v>
      </c>
      <c r="C40" s="18" t="e">
        <f>VLOOKUP(B40,'Total Quantities'!B51:C78,2,FALSE)</f>
        <v>#N/A</v>
      </c>
      <c r="D40" s="17" t="s">
        <v>22</v>
      </c>
      <c r="E40" s="30">
        <v>195</v>
      </c>
      <c r="F40" s="32">
        <f>'Total Quantities'!F20</f>
        <v>0</v>
      </c>
      <c r="G40" s="32">
        <f>F40*E40</f>
        <v>0</v>
      </c>
      <c r="H40" s="5" t="s">
        <v>23</v>
      </c>
      <c r="I40" s="6">
        <v>450</v>
      </c>
    </row>
    <row r="41" spans="1:14" x14ac:dyDescent="0.25">
      <c r="A41" s="17">
        <v>18</v>
      </c>
      <c r="B41" s="18" t="s">
        <v>10</v>
      </c>
      <c r="C41" s="18" t="e">
        <f>VLOOKUP(B41,'Total Quantities'!B54:C82,2,FALSE)</f>
        <v>#N/A</v>
      </c>
      <c r="D41" s="17" t="s">
        <v>9</v>
      </c>
      <c r="E41" s="19">
        <v>15</v>
      </c>
      <c r="F41" s="32">
        <f>'Total Quantities'!F26</f>
        <v>0</v>
      </c>
      <c r="G41" s="32">
        <f t="shared" si="5"/>
        <v>0</v>
      </c>
      <c r="H41" s="1"/>
    </row>
    <row r="42" spans="1:14" x14ac:dyDescent="0.25">
      <c r="A42" s="17">
        <v>22</v>
      </c>
      <c r="B42" s="18" t="s">
        <v>29</v>
      </c>
      <c r="C42" s="18" t="e">
        <f>VLOOKUP(B42,'Total Quantities'!B56:C86,2,FALSE)</f>
        <v>#N/A</v>
      </c>
      <c r="D42" s="17" t="s">
        <v>9</v>
      </c>
      <c r="E42" s="19">
        <v>15</v>
      </c>
      <c r="F42" s="32">
        <f>'Total Quantities'!F30</f>
        <v>0</v>
      </c>
      <c r="G42" s="32">
        <f t="shared" si="5"/>
        <v>0</v>
      </c>
      <c r="H42" s="1"/>
    </row>
    <row r="43" spans="1:14" x14ac:dyDescent="0.25">
      <c r="A43" s="17">
        <v>29</v>
      </c>
      <c r="B43" s="18" t="s">
        <v>27</v>
      </c>
      <c r="C43" s="18" t="e">
        <f>VLOOKUP(B43,'Total Quantities'!B64:C91,2,FALSE)</f>
        <v>#N/A</v>
      </c>
      <c r="D43" s="17" t="s">
        <v>28</v>
      </c>
      <c r="E43" s="37">
        <v>0.75</v>
      </c>
      <c r="F43" s="36">
        <f>'Total Quantities'!F37</f>
        <v>0</v>
      </c>
      <c r="G43" s="32">
        <f t="shared" si="5"/>
        <v>0</v>
      </c>
      <c r="H43" s="1"/>
    </row>
    <row r="44" spans="1:14" x14ac:dyDescent="0.25">
      <c r="A44" s="40"/>
      <c r="B44" s="40"/>
      <c r="C44" s="40"/>
      <c r="D44" s="40"/>
      <c r="E44" s="46"/>
      <c r="F44" s="53" t="s">
        <v>105</v>
      </c>
      <c r="G44" s="54">
        <f>SUM(G37:G42)</f>
        <v>0</v>
      </c>
      <c r="H44" s="1"/>
    </row>
    <row r="45" spans="1:14" x14ac:dyDescent="0.25">
      <c r="A45" s="40"/>
      <c r="B45" s="40"/>
      <c r="C45" s="40"/>
      <c r="D45" s="40"/>
      <c r="E45" s="46"/>
      <c r="F45" s="53"/>
      <c r="G45" s="53"/>
    </row>
    <row r="46" spans="1:14" x14ac:dyDescent="0.25">
      <c r="A46" s="40"/>
      <c r="B46" s="40"/>
      <c r="C46" s="40"/>
      <c r="D46" s="40"/>
      <c r="E46" s="46"/>
      <c r="F46" s="46"/>
      <c r="G46" s="46"/>
    </row>
    <row r="47" spans="1:14" x14ac:dyDescent="0.25">
      <c r="A47" s="40"/>
      <c r="B47" s="40"/>
      <c r="C47" s="40"/>
      <c r="D47" s="40"/>
      <c r="E47" s="46"/>
      <c r="F47" s="53" t="s">
        <v>90</v>
      </c>
      <c r="G47" s="54">
        <f>+SUM(G44,G26)</f>
        <v>0</v>
      </c>
    </row>
    <row r="48" spans="1:14" x14ac:dyDescent="0.25">
      <c r="A48" s="40"/>
      <c r="B48" s="40"/>
      <c r="C48" s="40"/>
      <c r="D48" s="40"/>
      <c r="E48" s="46"/>
      <c r="F48" s="53"/>
      <c r="G48" s="53"/>
    </row>
  </sheetData>
  <sheetProtection algorithmName="SHA-512" hashValue="NIq2q0YDqo0+SH/FGASYfHn+itU1hbA8IfK70AGzIrbvL2h1Y+p5BeCxthBXiQV1lLHmsmGg12WlxgqxbLTD5A==" saltValue="u79vl07y+Ay7crc5P/MOEA==" spinCount="100000" sheet="1" objects="1" scenarios="1" selectLockedCells="1"/>
  <mergeCells count="20">
    <mergeCell ref="F44:F45"/>
    <mergeCell ref="G44:G45"/>
    <mergeCell ref="F47:F48"/>
    <mergeCell ref="G47:G48"/>
    <mergeCell ref="I29:J29"/>
    <mergeCell ref="G35:G36"/>
    <mergeCell ref="A35:A36"/>
    <mergeCell ref="B35:B36"/>
    <mergeCell ref="D35:D36"/>
    <mergeCell ref="E35:E36"/>
    <mergeCell ref="F35:F36"/>
    <mergeCell ref="F26:F27"/>
    <mergeCell ref="G26:G27"/>
    <mergeCell ref="I1:J1"/>
    <mergeCell ref="A9:A10"/>
    <mergeCell ref="B9:B10"/>
    <mergeCell ref="D9:D10"/>
    <mergeCell ref="E9:E10"/>
    <mergeCell ref="F9:F10"/>
    <mergeCell ref="G9:G10"/>
  </mergeCells>
  <pageMargins left="0.7" right="0.7" top="0.75" bottom="0.75" header="0.3" footer="0.3"/>
  <pageSetup scale="82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R44"/>
  <sheetViews>
    <sheetView view="pageBreakPreview" zoomScale="85" zoomScaleNormal="100" zoomScaleSheetLayoutView="85" workbookViewId="0">
      <selection sqref="A1:XFD1048576"/>
    </sheetView>
  </sheetViews>
  <sheetFormatPr defaultRowHeight="15" x14ac:dyDescent="0.25"/>
  <cols>
    <col min="1" max="1" width="11.5703125" customWidth="1"/>
    <col min="2" max="2" width="57.7109375" customWidth="1"/>
    <col min="3" max="3" width="57.7109375" hidden="1" customWidth="1"/>
    <col min="4" max="4" width="5.28515625" customWidth="1"/>
    <col min="5" max="5" width="10" style="14" customWidth="1"/>
    <col min="6" max="6" width="13.140625" style="14" customWidth="1"/>
    <col min="7" max="7" width="11.7109375" style="14" customWidth="1"/>
    <col min="8" max="8" width="0" hidden="1" customWidth="1"/>
    <col min="9" max="9" width="17.28515625" hidden="1" customWidth="1"/>
    <col min="10" max="13" width="0" hidden="1" customWidth="1"/>
  </cols>
  <sheetData>
    <row r="1" spans="1:18" ht="18.75" x14ac:dyDescent="0.3">
      <c r="A1" s="50" t="s">
        <v>85</v>
      </c>
      <c r="B1" s="40"/>
      <c r="C1" s="40"/>
      <c r="D1" s="40"/>
      <c r="E1" s="46"/>
      <c r="F1" s="46"/>
      <c r="G1" s="46"/>
      <c r="I1" s="52" t="s">
        <v>16</v>
      </c>
      <c r="J1" s="52"/>
      <c r="N1" s="14"/>
      <c r="O1" s="13"/>
    </row>
    <row r="2" spans="1:18" x14ac:dyDescent="0.25">
      <c r="A2" s="45"/>
      <c r="B2" s="40"/>
      <c r="C2" s="40"/>
      <c r="D2" s="40"/>
      <c r="E2" s="46"/>
      <c r="F2" s="46"/>
      <c r="G2" s="46"/>
      <c r="I2" s="15"/>
      <c r="J2" s="15"/>
      <c r="N2" s="15"/>
      <c r="O2" s="13"/>
    </row>
    <row r="3" spans="1:18" ht="15.75" x14ac:dyDescent="0.25">
      <c r="A3" s="49" t="s">
        <v>86</v>
      </c>
      <c r="B3" s="40"/>
      <c r="C3" s="40"/>
      <c r="D3" s="40"/>
      <c r="E3" s="46"/>
      <c r="F3" s="46"/>
      <c r="G3" s="46"/>
      <c r="I3" s="14"/>
      <c r="J3" s="14"/>
      <c r="N3" s="14"/>
      <c r="O3" s="14"/>
    </row>
    <row r="4" spans="1:18" x14ac:dyDescent="0.25">
      <c r="A4" s="47" t="s">
        <v>36</v>
      </c>
      <c r="B4" s="47" t="s">
        <v>70</v>
      </c>
      <c r="C4" s="47"/>
      <c r="D4" s="47"/>
      <c r="E4" s="48"/>
      <c r="F4" s="46"/>
      <c r="G4" s="46"/>
      <c r="I4" s="14"/>
      <c r="J4" s="14"/>
      <c r="N4" s="14"/>
      <c r="O4" s="14"/>
    </row>
    <row r="5" spans="1:18" x14ac:dyDescent="0.25">
      <c r="A5" s="47" t="s">
        <v>37</v>
      </c>
      <c r="B5" s="47" t="s">
        <v>69</v>
      </c>
      <c r="C5" s="47"/>
      <c r="D5" s="47"/>
      <c r="E5" s="48"/>
      <c r="F5" s="46"/>
      <c r="G5" s="46"/>
      <c r="I5" s="14"/>
      <c r="J5" s="14"/>
      <c r="N5" s="14"/>
    </row>
    <row r="6" spans="1:18" x14ac:dyDescent="0.25">
      <c r="A6" s="47" t="s">
        <v>38</v>
      </c>
      <c r="B6" s="47" t="s">
        <v>71</v>
      </c>
      <c r="C6" s="47"/>
      <c r="D6" s="47"/>
      <c r="E6" s="48"/>
      <c r="F6" s="46"/>
      <c r="G6" s="46"/>
      <c r="I6" s="14"/>
      <c r="J6" s="14"/>
      <c r="N6" s="14"/>
    </row>
    <row r="7" spans="1:18" x14ac:dyDescent="0.25">
      <c r="A7" s="47" t="s">
        <v>58</v>
      </c>
      <c r="B7" s="47"/>
      <c r="C7" s="47"/>
      <c r="D7" s="47"/>
      <c r="E7" s="48"/>
      <c r="F7" s="46"/>
      <c r="G7" s="46"/>
      <c r="I7" s="14"/>
      <c r="J7" s="14"/>
    </row>
    <row r="8" spans="1:18" x14ac:dyDescent="0.25">
      <c r="A8" s="45"/>
      <c r="B8" s="40"/>
      <c r="C8" s="40"/>
      <c r="D8" s="40"/>
      <c r="E8" s="46"/>
      <c r="F8" s="46"/>
      <c r="G8" s="46"/>
      <c r="I8" s="14"/>
      <c r="J8" s="14"/>
    </row>
    <row r="9" spans="1:18" x14ac:dyDescent="0.25">
      <c r="A9" s="56" t="s">
        <v>0</v>
      </c>
      <c r="B9" s="56" t="s">
        <v>1</v>
      </c>
      <c r="C9" s="27"/>
      <c r="D9" s="56" t="s">
        <v>2</v>
      </c>
      <c r="E9" s="56" t="s">
        <v>3</v>
      </c>
      <c r="F9" s="56" t="s">
        <v>30</v>
      </c>
      <c r="G9" s="56" t="s">
        <v>32</v>
      </c>
      <c r="H9" s="1"/>
      <c r="I9" t="s">
        <v>18</v>
      </c>
      <c r="J9">
        <v>28</v>
      </c>
    </row>
    <row r="10" spans="1:18" x14ac:dyDescent="0.25">
      <c r="A10" s="56"/>
      <c r="B10" s="56"/>
      <c r="C10" s="27"/>
      <c r="D10" s="56"/>
      <c r="E10" s="56"/>
      <c r="F10" s="56"/>
      <c r="G10" s="56"/>
      <c r="H10" s="1"/>
      <c r="I10" t="s">
        <v>19</v>
      </c>
      <c r="J10" s="3" t="e">
        <f>(#REF!*J9)/9</f>
        <v>#REF!</v>
      </c>
      <c r="Q10" s="7"/>
      <c r="R10" s="7"/>
    </row>
    <row r="11" spans="1:18" x14ac:dyDescent="0.25">
      <c r="A11" s="17">
        <v>1</v>
      </c>
      <c r="B11" s="18" t="s">
        <v>4</v>
      </c>
      <c r="C11" s="18">
        <f>A11</f>
        <v>1</v>
      </c>
      <c r="D11" s="17" t="s">
        <v>5</v>
      </c>
      <c r="E11" s="30">
        <v>0.2</v>
      </c>
      <c r="F11" s="31">
        <f>'Total Quantities'!F9</f>
        <v>0</v>
      </c>
      <c r="G11" s="21">
        <f>E11*F11</f>
        <v>0</v>
      </c>
      <c r="H11" s="1"/>
      <c r="J11" s="3"/>
      <c r="Q11" s="8"/>
      <c r="R11" s="7"/>
    </row>
    <row r="12" spans="1:18" x14ac:dyDescent="0.25">
      <c r="A12" s="17">
        <v>2</v>
      </c>
      <c r="B12" s="18" t="s">
        <v>34</v>
      </c>
      <c r="C12" s="18">
        <f t="shared" ref="C12:C14" si="0">A12</f>
        <v>2</v>
      </c>
      <c r="D12" s="17" t="s">
        <v>5</v>
      </c>
      <c r="E12" s="30">
        <v>0.2</v>
      </c>
      <c r="F12" s="31">
        <f>'Total Quantities'!F10</f>
        <v>0</v>
      </c>
      <c r="G12" s="21">
        <f t="shared" ref="G12:G14" si="1">E12*F12</f>
        <v>0</v>
      </c>
      <c r="H12" s="1"/>
      <c r="J12" s="3"/>
      <c r="Q12" s="8"/>
      <c r="R12" s="7"/>
    </row>
    <row r="13" spans="1:18" x14ac:dyDescent="0.25">
      <c r="A13" s="17">
        <v>3</v>
      </c>
      <c r="B13" s="18" t="s">
        <v>35</v>
      </c>
      <c r="C13" s="18">
        <f t="shared" si="0"/>
        <v>3</v>
      </c>
      <c r="D13" s="17" t="s">
        <v>5</v>
      </c>
      <c r="E13" s="30">
        <v>0.2</v>
      </c>
      <c r="F13" s="31">
        <f>'Total Quantities'!F11</f>
        <v>0</v>
      </c>
      <c r="G13" s="21">
        <f t="shared" si="1"/>
        <v>0</v>
      </c>
      <c r="H13" s="1"/>
      <c r="J13" s="3"/>
      <c r="Q13" s="8"/>
      <c r="R13" s="7"/>
    </row>
    <row r="14" spans="1:18" x14ac:dyDescent="0.25">
      <c r="A14" s="17">
        <v>4</v>
      </c>
      <c r="B14" s="18" t="s">
        <v>6</v>
      </c>
      <c r="C14" s="18">
        <f t="shared" si="0"/>
        <v>4</v>
      </c>
      <c r="D14" s="17" t="s">
        <v>5</v>
      </c>
      <c r="E14" s="30">
        <v>0.2</v>
      </c>
      <c r="F14" s="31">
        <f>'Total Quantities'!F12</f>
        <v>0</v>
      </c>
      <c r="G14" s="21">
        <f t="shared" si="1"/>
        <v>0</v>
      </c>
      <c r="H14" s="1"/>
      <c r="J14" s="3"/>
      <c r="Q14" s="8"/>
      <c r="R14" s="7"/>
    </row>
    <row r="15" spans="1:18" x14ac:dyDescent="0.25">
      <c r="A15" s="17">
        <v>5</v>
      </c>
      <c r="B15" s="18" t="s">
        <v>25</v>
      </c>
      <c r="C15" s="18">
        <f ca="1">VLOOKUP(B15,'Total Quantities'!B11:C39,2,FALSE)</f>
        <v>5</v>
      </c>
      <c r="D15" s="17" t="s">
        <v>26</v>
      </c>
      <c r="E15" s="19">
        <v>80</v>
      </c>
      <c r="F15" s="32">
        <f>'Total Quantities'!F13</f>
        <v>0</v>
      </c>
      <c r="G15" s="32">
        <f t="shared" ref="G15" si="2">F15*E15</f>
        <v>0</v>
      </c>
      <c r="H15" s="1"/>
      <c r="J15" s="3"/>
      <c r="Q15" s="8"/>
      <c r="R15" s="7"/>
    </row>
    <row r="16" spans="1:18" x14ac:dyDescent="0.25">
      <c r="A16" s="17">
        <v>10</v>
      </c>
      <c r="B16" s="18" t="s">
        <v>14</v>
      </c>
      <c r="C16" s="18">
        <f ca="1">VLOOKUP(B16,'Total Quantities'!B17:C44,2,FALSE)</f>
        <v>12</v>
      </c>
      <c r="D16" s="17" t="s">
        <v>7</v>
      </c>
      <c r="E16" s="19">
        <v>75</v>
      </c>
      <c r="F16" s="32">
        <f>'Total Quantities'!F18</f>
        <v>0</v>
      </c>
      <c r="G16" s="32">
        <f t="shared" ref="G16:G21" si="3">F16*E16</f>
        <v>0</v>
      </c>
      <c r="H16" s="1"/>
      <c r="Q16" s="10"/>
      <c r="R16" s="7"/>
    </row>
    <row r="17" spans="1:18" x14ac:dyDescent="0.25">
      <c r="A17" s="17">
        <v>11</v>
      </c>
      <c r="B17" s="18" t="s">
        <v>24</v>
      </c>
      <c r="C17" s="18">
        <f ca="1">VLOOKUP(B17,'Total Quantities'!B17:C45,2,FALSE)</f>
        <v>13</v>
      </c>
      <c r="D17" s="17" t="s">
        <v>22</v>
      </c>
      <c r="E17" s="30">
        <v>15</v>
      </c>
      <c r="F17" s="32">
        <f>'Total Quantities'!F19</f>
        <v>0</v>
      </c>
      <c r="G17" s="32">
        <f t="shared" si="3"/>
        <v>0</v>
      </c>
      <c r="H17" s="5" t="s">
        <v>23</v>
      </c>
      <c r="I17" s="6">
        <v>450</v>
      </c>
      <c r="Q17" s="10"/>
      <c r="R17" s="7"/>
    </row>
    <row r="18" spans="1:18" x14ac:dyDescent="0.25">
      <c r="A18" s="17">
        <v>12</v>
      </c>
      <c r="B18" s="18" t="s">
        <v>48</v>
      </c>
      <c r="C18" s="18" t="e">
        <f ca="1">VLOOKUP(B18,'Total Quantities'!B19:C47,2,FALSE)</f>
        <v>#N/A</v>
      </c>
      <c r="D18" s="17" t="s">
        <v>22</v>
      </c>
      <c r="E18" s="30">
        <v>235</v>
      </c>
      <c r="F18" s="32">
        <f>'Total Quantities'!F20</f>
        <v>0</v>
      </c>
      <c r="G18" s="32">
        <f>F18*E18</f>
        <v>0</v>
      </c>
      <c r="H18" s="1"/>
      <c r="Q18" s="12"/>
      <c r="R18" s="7"/>
    </row>
    <row r="19" spans="1:18" x14ac:dyDescent="0.25">
      <c r="A19" s="17">
        <v>18</v>
      </c>
      <c r="B19" s="18" t="s">
        <v>10</v>
      </c>
      <c r="C19" s="18">
        <f ca="1">VLOOKUP(B19,'Total Quantities'!B25:C51,2,FALSE)</f>
        <v>24</v>
      </c>
      <c r="D19" s="17" t="s">
        <v>9</v>
      </c>
      <c r="E19" s="19">
        <v>15</v>
      </c>
      <c r="F19" s="32">
        <f>'Total Quantities'!F26</f>
        <v>0</v>
      </c>
      <c r="G19" s="32">
        <f t="shared" si="3"/>
        <v>0</v>
      </c>
      <c r="H19" s="1"/>
      <c r="Q19" s="10"/>
      <c r="R19" s="7"/>
    </row>
    <row r="20" spans="1:18" x14ac:dyDescent="0.25">
      <c r="A20" s="17">
        <v>22</v>
      </c>
      <c r="B20" s="18" t="s">
        <v>29</v>
      </c>
      <c r="C20" s="18">
        <f ca="1">VLOOKUP(B20,'Total Quantities'!B27:C55,2,FALSE)</f>
        <v>31</v>
      </c>
      <c r="D20" s="17" t="s">
        <v>9</v>
      </c>
      <c r="E20" s="19">
        <v>15</v>
      </c>
      <c r="F20" s="32">
        <f>'Total Quantities'!F30</f>
        <v>0</v>
      </c>
      <c r="G20" s="32">
        <f t="shared" si="3"/>
        <v>0</v>
      </c>
      <c r="H20" s="1"/>
      <c r="Q20" s="10"/>
      <c r="R20" s="7"/>
    </row>
    <row r="21" spans="1:18" x14ac:dyDescent="0.25">
      <c r="A21" s="17">
        <v>29</v>
      </c>
      <c r="B21" s="18" t="s">
        <v>27</v>
      </c>
      <c r="C21" s="18" t="e">
        <f ca="1">VLOOKUP(B21,'Total Quantities'!B37:C60,2,FALSE)</f>
        <v>#N/A</v>
      </c>
      <c r="D21" s="17" t="s">
        <v>28</v>
      </c>
      <c r="E21" s="37">
        <v>0.95</v>
      </c>
      <c r="F21" s="36">
        <f>'Total Quantities'!F37</f>
        <v>0</v>
      </c>
      <c r="G21" s="32">
        <f t="shared" si="3"/>
        <v>0</v>
      </c>
      <c r="H21" s="1"/>
      <c r="Q21" s="10"/>
      <c r="R21" s="7"/>
    </row>
    <row r="22" spans="1:18" x14ac:dyDescent="0.25">
      <c r="A22" s="40"/>
      <c r="B22" s="40"/>
      <c r="C22" s="40"/>
      <c r="D22" s="40"/>
      <c r="E22" s="46"/>
      <c r="F22" s="53" t="s">
        <v>105</v>
      </c>
      <c r="G22" s="54">
        <f>SUM(G11:G20)</f>
        <v>0</v>
      </c>
      <c r="Q22" s="11"/>
      <c r="R22" s="7"/>
    </row>
    <row r="23" spans="1:18" x14ac:dyDescent="0.25">
      <c r="A23" s="40"/>
      <c r="B23" s="40"/>
      <c r="C23" s="40"/>
      <c r="D23" s="40"/>
      <c r="E23" s="46"/>
      <c r="F23" s="53"/>
      <c r="G23" s="53"/>
      <c r="Q23" s="11"/>
      <c r="R23" s="7"/>
    </row>
    <row r="24" spans="1:18" x14ac:dyDescent="0.25">
      <c r="A24" s="40"/>
      <c r="B24" s="40"/>
      <c r="C24" s="40"/>
      <c r="D24" s="40"/>
      <c r="E24" s="46"/>
      <c r="F24" s="46"/>
      <c r="G24" s="46"/>
    </row>
    <row r="25" spans="1:18" ht="15.75" x14ac:dyDescent="0.25">
      <c r="A25" s="49" t="s">
        <v>87</v>
      </c>
      <c r="B25" s="40"/>
      <c r="C25" s="40"/>
      <c r="D25" s="40"/>
      <c r="E25" s="46"/>
      <c r="F25" s="46"/>
      <c r="G25" s="46"/>
      <c r="I25" s="52" t="s">
        <v>16</v>
      </c>
      <c r="J25" s="52"/>
      <c r="N25" s="15"/>
      <c r="O25" s="13"/>
    </row>
    <row r="26" spans="1:18" x14ac:dyDescent="0.25">
      <c r="A26" s="47" t="s">
        <v>36</v>
      </c>
      <c r="B26" s="47" t="s">
        <v>73</v>
      </c>
      <c r="C26" s="47"/>
      <c r="D26" s="47"/>
      <c r="E26" s="48"/>
      <c r="F26" s="46"/>
      <c r="G26" s="46"/>
      <c r="I26" s="15"/>
      <c r="J26" s="15"/>
      <c r="N26" s="15"/>
      <c r="O26" s="15"/>
    </row>
    <row r="27" spans="1:18" x14ac:dyDescent="0.25">
      <c r="A27" s="47" t="s">
        <v>37</v>
      </c>
      <c r="B27" s="47" t="s">
        <v>72</v>
      </c>
      <c r="C27" s="47"/>
      <c r="D27" s="47"/>
      <c r="E27" s="48"/>
      <c r="F27" s="46"/>
      <c r="G27" s="46"/>
      <c r="I27" s="15"/>
      <c r="J27" s="15"/>
      <c r="N27" s="15"/>
      <c r="O27" s="15"/>
    </row>
    <row r="28" spans="1:18" x14ac:dyDescent="0.25">
      <c r="A28" s="47" t="s">
        <v>38</v>
      </c>
      <c r="B28" s="47" t="s">
        <v>74</v>
      </c>
      <c r="C28" s="47"/>
      <c r="D28" s="47"/>
      <c r="E28" s="48"/>
      <c r="F28" s="46"/>
      <c r="G28" s="46"/>
      <c r="I28" s="15"/>
      <c r="J28" s="15"/>
      <c r="N28" s="15"/>
    </row>
    <row r="29" spans="1:18" x14ac:dyDescent="0.25">
      <c r="A29" s="47" t="s">
        <v>58</v>
      </c>
      <c r="B29" s="47"/>
      <c r="C29" s="47"/>
      <c r="D29" s="47"/>
      <c r="E29" s="48"/>
      <c r="F29" s="46"/>
      <c r="G29" s="46"/>
      <c r="I29" s="15"/>
      <c r="J29" s="15"/>
      <c r="N29" s="15"/>
    </row>
    <row r="30" spans="1:18" x14ac:dyDescent="0.25">
      <c r="A30" s="45"/>
      <c r="B30" s="40"/>
      <c r="C30" s="40"/>
      <c r="D30" s="40"/>
      <c r="E30" s="46"/>
      <c r="F30" s="46"/>
      <c r="G30" s="46"/>
      <c r="I30" s="15"/>
      <c r="J30" s="15"/>
    </row>
    <row r="31" spans="1:18" x14ac:dyDescent="0.25">
      <c r="A31" s="56" t="s">
        <v>0</v>
      </c>
      <c r="B31" s="56" t="s">
        <v>1</v>
      </c>
      <c r="C31" s="27"/>
      <c r="D31" s="56" t="s">
        <v>2</v>
      </c>
      <c r="E31" s="56" t="s">
        <v>3</v>
      </c>
      <c r="F31" s="56" t="s">
        <v>30</v>
      </c>
      <c r="G31" s="56" t="s">
        <v>32</v>
      </c>
      <c r="I31" t="s">
        <v>17</v>
      </c>
      <c r="J31" s="2">
        <v>6750</v>
      </c>
      <c r="L31" s="4">
        <f>J31/5280</f>
        <v>1.2784090909090908</v>
      </c>
      <c r="M31" t="s">
        <v>31</v>
      </c>
    </row>
    <row r="32" spans="1:18" x14ac:dyDescent="0.25">
      <c r="A32" s="56"/>
      <c r="B32" s="56"/>
      <c r="C32" s="27"/>
      <c r="D32" s="56"/>
      <c r="E32" s="56"/>
      <c r="F32" s="56"/>
      <c r="G32" s="56"/>
      <c r="H32" s="1"/>
      <c r="I32" t="s">
        <v>18</v>
      </c>
      <c r="J32">
        <v>28</v>
      </c>
    </row>
    <row r="33" spans="1:10" x14ac:dyDescent="0.25">
      <c r="A33" s="17">
        <v>5</v>
      </c>
      <c r="B33" s="18" t="s">
        <v>25</v>
      </c>
      <c r="C33" s="18" t="e">
        <f>VLOOKUP(B33,'Total Quantities'!B40:C61,2,FALSE)</f>
        <v>#N/A</v>
      </c>
      <c r="D33" s="17" t="s">
        <v>26</v>
      </c>
      <c r="E33" s="19">
        <v>25</v>
      </c>
      <c r="F33" s="32">
        <f>'Total Quantities'!F13</f>
        <v>0</v>
      </c>
      <c r="G33" s="32">
        <f t="shared" ref="G33:G39" si="4">F33*E33</f>
        <v>0</v>
      </c>
      <c r="H33" s="1"/>
      <c r="J33" s="3"/>
    </row>
    <row r="34" spans="1:10" x14ac:dyDescent="0.25">
      <c r="A34" s="17">
        <v>10</v>
      </c>
      <c r="B34" s="18" t="s">
        <v>14</v>
      </c>
      <c r="C34" s="18" t="e">
        <f>VLOOKUP(B34,'Total Quantities'!B43:C69,2,FALSE)</f>
        <v>#N/A</v>
      </c>
      <c r="D34" s="17" t="s">
        <v>7</v>
      </c>
      <c r="E34" s="19">
        <v>50</v>
      </c>
      <c r="F34" s="32">
        <f>'Total Quantities'!F18</f>
        <v>0</v>
      </c>
      <c r="G34" s="32">
        <f t="shared" si="4"/>
        <v>0</v>
      </c>
      <c r="H34" s="1"/>
      <c r="J34" s="3"/>
    </row>
    <row r="35" spans="1:10" x14ac:dyDescent="0.25">
      <c r="A35" s="17">
        <v>11</v>
      </c>
      <c r="B35" s="18" t="s">
        <v>24</v>
      </c>
      <c r="C35" s="18" t="e">
        <f>VLOOKUP(B35,'Total Quantities'!B43:C70,2,FALSE)</f>
        <v>#N/A</v>
      </c>
      <c r="D35" s="17" t="s">
        <v>22</v>
      </c>
      <c r="E35" s="30">
        <v>4</v>
      </c>
      <c r="F35" s="32">
        <f>'Total Quantities'!F19</f>
        <v>0</v>
      </c>
      <c r="G35" s="32">
        <f t="shared" si="4"/>
        <v>0</v>
      </c>
      <c r="H35" s="1"/>
    </row>
    <row r="36" spans="1:10" x14ac:dyDescent="0.25">
      <c r="A36" s="17">
        <v>12</v>
      </c>
      <c r="B36" s="18" t="s">
        <v>48</v>
      </c>
      <c r="C36" s="18" t="e">
        <f>VLOOKUP(B36,'Total Quantities'!B45:C72,2,FALSE)</f>
        <v>#N/A</v>
      </c>
      <c r="D36" s="17" t="s">
        <v>22</v>
      </c>
      <c r="E36" s="30">
        <v>60</v>
      </c>
      <c r="F36" s="32">
        <f>'Total Quantities'!F20</f>
        <v>0</v>
      </c>
      <c r="G36" s="32">
        <f>F36*E36</f>
        <v>0</v>
      </c>
      <c r="H36" s="5" t="s">
        <v>23</v>
      </c>
      <c r="I36" s="6">
        <v>450</v>
      </c>
    </row>
    <row r="37" spans="1:10" x14ac:dyDescent="0.25">
      <c r="A37" s="17">
        <v>18</v>
      </c>
      <c r="B37" s="18" t="s">
        <v>10</v>
      </c>
      <c r="C37" s="18" t="e">
        <f>VLOOKUP(B37,'Total Quantities'!B48:C76,2,FALSE)</f>
        <v>#N/A</v>
      </c>
      <c r="D37" s="17" t="s">
        <v>9</v>
      </c>
      <c r="E37" s="19">
        <v>15</v>
      </c>
      <c r="F37" s="32">
        <f>'Total Quantities'!F26</f>
        <v>0</v>
      </c>
      <c r="G37" s="32">
        <f t="shared" si="4"/>
        <v>0</v>
      </c>
      <c r="H37" s="1"/>
    </row>
    <row r="38" spans="1:10" x14ac:dyDescent="0.25">
      <c r="A38" s="17">
        <v>22</v>
      </c>
      <c r="B38" s="18" t="s">
        <v>29</v>
      </c>
      <c r="C38" s="18" t="e">
        <f>VLOOKUP(B38,'Total Quantities'!B50:C80,2,FALSE)</f>
        <v>#N/A</v>
      </c>
      <c r="D38" s="17" t="s">
        <v>9</v>
      </c>
      <c r="E38" s="19">
        <v>15</v>
      </c>
      <c r="F38" s="32">
        <f>'Total Quantities'!F30</f>
        <v>0</v>
      </c>
      <c r="G38" s="32">
        <f t="shared" si="4"/>
        <v>0</v>
      </c>
      <c r="H38" s="1"/>
    </row>
    <row r="39" spans="1:10" x14ac:dyDescent="0.25">
      <c r="A39" s="17">
        <v>29</v>
      </c>
      <c r="B39" s="18" t="s">
        <v>27</v>
      </c>
      <c r="C39" s="18" t="e">
        <f>VLOOKUP(B39,'Total Quantities'!B58:C85,2,FALSE)</f>
        <v>#N/A</v>
      </c>
      <c r="D39" s="17" t="s">
        <v>28</v>
      </c>
      <c r="E39" s="37">
        <v>0.25</v>
      </c>
      <c r="F39" s="36">
        <f>'Total Quantities'!F37</f>
        <v>0</v>
      </c>
      <c r="G39" s="32">
        <f t="shared" si="4"/>
        <v>0</v>
      </c>
      <c r="H39" s="1"/>
    </row>
    <row r="40" spans="1:10" x14ac:dyDescent="0.25">
      <c r="A40" s="40"/>
      <c r="B40" s="40"/>
      <c r="C40" s="40"/>
      <c r="D40" s="40"/>
      <c r="E40" s="46"/>
      <c r="F40" s="53" t="s">
        <v>105</v>
      </c>
      <c r="G40" s="54">
        <f>SUM(G33:G38)</f>
        <v>0</v>
      </c>
      <c r="H40" s="1"/>
    </row>
    <row r="41" spans="1:10" x14ac:dyDescent="0.25">
      <c r="A41" s="40"/>
      <c r="B41" s="40"/>
      <c r="C41" s="40"/>
      <c r="D41" s="40"/>
      <c r="E41" s="46"/>
      <c r="F41" s="53"/>
      <c r="G41" s="53"/>
    </row>
    <row r="42" spans="1:10" x14ac:dyDescent="0.25">
      <c r="A42" s="40"/>
      <c r="B42" s="40"/>
      <c r="C42" s="40"/>
      <c r="D42" s="40"/>
      <c r="E42" s="46"/>
      <c r="F42" s="46"/>
      <c r="G42" s="46"/>
    </row>
    <row r="43" spans="1:10" x14ac:dyDescent="0.25">
      <c r="A43" s="40" t="s">
        <v>75</v>
      </c>
      <c r="B43" s="40"/>
      <c r="C43" s="40"/>
      <c r="D43" s="40"/>
      <c r="E43" s="46"/>
      <c r="F43" s="53" t="s">
        <v>90</v>
      </c>
      <c r="G43" s="54">
        <f>+SUM(G40,G22)</f>
        <v>0</v>
      </c>
    </row>
    <row r="44" spans="1:10" x14ac:dyDescent="0.25">
      <c r="A44" s="40"/>
      <c r="B44" s="40"/>
      <c r="C44" s="40"/>
      <c r="D44" s="40"/>
      <c r="E44" s="46"/>
      <c r="F44" s="53"/>
      <c r="G44" s="53"/>
    </row>
  </sheetData>
  <sheetProtection algorithmName="SHA-512" hashValue="tzjDsWPngm+9pm37a2QfZzqcN4riTUGZmG+hvOmNyeh0T1hBwTDD5o/Xbn3eJGc2IlW+/ffWAW5kmh40QG7dRQ==" saltValue="CD7s+awJQ+/Bx2dFGl/Nsg==" spinCount="100000" sheet="1" objects="1" scenarios="1" selectLockedCells="1"/>
  <mergeCells count="20">
    <mergeCell ref="F40:F41"/>
    <mergeCell ref="G40:G41"/>
    <mergeCell ref="F43:F44"/>
    <mergeCell ref="G43:G44"/>
    <mergeCell ref="I25:J25"/>
    <mergeCell ref="G31:G32"/>
    <mergeCell ref="A31:A32"/>
    <mergeCell ref="B31:B32"/>
    <mergeCell ref="D31:D32"/>
    <mergeCell ref="E31:E32"/>
    <mergeCell ref="F31:F32"/>
    <mergeCell ref="F22:F23"/>
    <mergeCell ref="G22:G23"/>
    <mergeCell ref="I1:J1"/>
    <mergeCell ref="A9:A10"/>
    <mergeCell ref="B9:B10"/>
    <mergeCell ref="D9:D10"/>
    <mergeCell ref="E9:E10"/>
    <mergeCell ref="F9:F10"/>
    <mergeCell ref="G9:G10"/>
  </mergeCells>
  <pageMargins left="0.7" right="0.7" top="0.75" bottom="0.75" header="0.3" footer="0.3"/>
  <pageSetup scale="82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M35"/>
  <sheetViews>
    <sheetView view="pageBreakPreview" zoomScaleNormal="100" zoomScaleSheetLayoutView="100" workbookViewId="0">
      <selection sqref="A1:XFD1048576"/>
    </sheetView>
  </sheetViews>
  <sheetFormatPr defaultRowHeight="15" x14ac:dyDescent="0.25"/>
  <cols>
    <col min="1" max="1" width="11.5703125" customWidth="1"/>
    <col min="2" max="2" width="57.7109375" bestFit="1" customWidth="1"/>
    <col min="3" max="3" width="57.7109375" hidden="1" customWidth="1"/>
    <col min="4" max="4" width="5.28515625" bestFit="1" customWidth="1"/>
    <col min="5" max="5" width="10" style="16" bestFit="1" customWidth="1"/>
    <col min="6" max="6" width="11.140625" style="16" bestFit="1" customWidth="1"/>
    <col min="7" max="7" width="11.7109375" style="16" bestFit="1" customWidth="1"/>
    <col min="8" max="8" width="0" hidden="1" customWidth="1"/>
    <col min="9" max="9" width="17.28515625" hidden="1" customWidth="1"/>
    <col min="10" max="13" width="0" hidden="1" customWidth="1"/>
  </cols>
  <sheetData>
    <row r="1" spans="1:13" x14ac:dyDescent="0.25">
      <c r="A1" s="45" t="s">
        <v>92</v>
      </c>
      <c r="B1" s="40"/>
      <c r="C1" s="40"/>
      <c r="D1" s="40"/>
      <c r="E1" s="46"/>
      <c r="F1" s="46"/>
      <c r="G1" s="46"/>
      <c r="I1" s="52" t="s">
        <v>16</v>
      </c>
      <c r="J1" s="52"/>
    </row>
    <row r="2" spans="1:13" x14ac:dyDescent="0.25">
      <c r="A2" s="45"/>
      <c r="B2" s="40"/>
      <c r="C2" s="40"/>
      <c r="D2" s="40"/>
      <c r="E2" s="46"/>
      <c r="F2" s="46"/>
      <c r="G2" s="46"/>
      <c r="I2" s="16"/>
      <c r="J2" s="16"/>
    </row>
    <row r="3" spans="1:13" x14ac:dyDescent="0.25">
      <c r="A3" s="47" t="s">
        <v>36</v>
      </c>
      <c r="B3" s="47" t="s">
        <v>93</v>
      </c>
      <c r="C3" s="47"/>
      <c r="D3" s="47"/>
      <c r="E3" s="48"/>
      <c r="F3" s="46"/>
      <c r="G3" s="46"/>
      <c r="I3" s="16"/>
      <c r="J3" s="16"/>
    </row>
    <row r="4" spans="1:13" x14ac:dyDescent="0.25">
      <c r="A4" s="47" t="s">
        <v>37</v>
      </c>
      <c r="B4" s="47" t="s">
        <v>94</v>
      </c>
      <c r="C4" s="47"/>
      <c r="D4" s="47"/>
      <c r="E4" s="48"/>
      <c r="F4" s="46"/>
      <c r="G4" s="46"/>
      <c r="I4" s="16"/>
      <c r="J4" s="16"/>
    </row>
    <row r="5" spans="1:13" x14ac:dyDescent="0.25">
      <c r="A5" s="47" t="s">
        <v>38</v>
      </c>
      <c r="B5" s="47" t="s">
        <v>95</v>
      </c>
      <c r="C5" s="47"/>
      <c r="D5" s="47"/>
      <c r="E5" s="48"/>
      <c r="F5" s="46"/>
      <c r="G5" s="46"/>
      <c r="I5" s="16"/>
      <c r="J5" s="16"/>
    </row>
    <row r="6" spans="1:13" x14ac:dyDescent="0.25">
      <c r="A6" s="47" t="s">
        <v>58</v>
      </c>
      <c r="B6" s="47"/>
      <c r="C6" s="47"/>
      <c r="D6" s="47"/>
      <c r="E6" s="48"/>
      <c r="F6" s="46"/>
      <c r="G6" s="46"/>
      <c r="I6" s="16"/>
      <c r="J6" s="16"/>
    </row>
    <row r="7" spans="1:13" x14ac:dyDescent="0.25">
      <c r="A7" s="45"/>
      <c r="B7" s="40"/>
      <c r="C7" s="40"/>
      <c r="D7" s="40"/>
      <c r="E7" s="46"/>
      <c r="F7" s="46"/>
      <c r="G7" s="46"/>
      <c r="I7" s="16"/>
      <c r="J7" s="16"/>
    </row>
    <row r="8" spans="1:13" x14ac:dyDescent="0.25">
      <c r="A8" s="45"/>
      <c r="B8" s="40"/>
      <c r="C8" s="40"/>
      <c r="D8" s="40"/>
      <c r="E8" s="46"/>
      <c r="F8" s="46"/>
      <c r="G8" s="46"/>
      <c r="I8" s="16"/>
      <c r="J8" s="16"/>
    </row>
    <row r="9" spans="1:13" x14ac:dyDescent="0.25">
      <c r="A9" s="40"/>
      <c r="B9" s="40"/>
      <c r="C9" s="40"/>
      <c r="D9" s="40"/>
      <c r="E9" s="46"/>
      <c r="F9" s="46"/>
      <c r="G9" s="46"/>
      <c r="I9" t="s">
        <v>17</v>
      </c>
      <c r="J9" s="2">
        <v>6750</v>
      </c>
      <c r="L9" s="4">
        <f>J9/5280</f>
        <v>1.2784090909090908</v>
      </c>
      <c r="M9" t="s">
        <v>31</v>
      </c>
    </row>
    <row r="10" spans="1:13" x14ac:dyDescent="0.25">
      <c r="A10" s="56" t="s">
        <v>0</v>
      </c>
      <c r="B10" s="56" t="s">
        <v>1</v>
      </c>
      <c r="C10" s="27"/>
      <c r="D10" s="56" t="s">
        <v>2</v>
      </c>
      <c r="E10" s="56" t="s">
        <v>3</v>
      </c>
      <c r="F10" s="56" t="s">
        <v>30</v>
      </c>
      <c r="G10" s="56" t="s">
        <v>32</v>
      </c>
      <c r="H10" s="1"/>
      <c r="I10" t="s">
        <v>18</v>
      </c>
      <c r="J10">
        <v>28</v>
      </c>
    </row>
    <row r="11" spans="1:13" x14ac:dyDescent="0.25">
      <c r="A11" s="56"/>
      <c r="B11" s="56"/>
      <c r="C11" s="27"/>
      <c r="D11" s="56"/>
      <c r="E11" s="56"/>
      <c r="F11" s="56"/>
      <c r="G11" s="56"/>
      <c r="H11" s="1"/>
      <c r="I11" t="s">
        <v>19</v>
      </c>
      <c r="J11" s="3">
        <f>(J9*J10)/9</f>
        <v>21000</v>
      </c>
    </row>
    <row r="12" spans="1:13" x14ac:dyDescent="0.25">
      <c r="A12" s="17">
        <v>1</v>
      </c>
      <c r="B12" s="18" t="s">
        <v>4</v>
      </c>
      <c r="C12" s="18">
        <f>A12</f>
        <v>1</v>
      </c>
      <c r="D12" s="17" t="s">
        <v>5</v>
      </c>
      <c r="E12" s="30">
        <v>0.2</v>
      </c>
      <c r="F12" s="31">
        <f>'Total Quantities'!F9</f>
        <v>0</v>
      </c>
      <c r="G12" s="43">
        <f>E12*F12</f>
        <v>0</v>
      </c>
      <c r="H12" s="1"/>
      <c r="J12" s="3"/>
    </row>
    <row r="13" spans="1:13" x14ac:dyDescent="0.25">
      <c r="A13" s="17">
        <v>2</v>
      </c>
      <c r="B13" s="18" t="s">
        <v>34</v>
      </c>
      <c r="C13" s="18">
        <f t="shared" ref="C13:C15" si="0">A13</f>
        <v>2</v>
      </c>
      <c r="D13" s="17" t="s">
        <v>5</v>
      </c>
      <c r="E13" s="30">
        <v>0.2</v>
      </c>
      <c r="F13" s="31">
        <f>'Total Quantities'!F10</f>
        <v>0</v>
      </c>
      <c r="G13" s="43">
        <f t="shared" ref="G13:G15" si="1">E13*F13</f>
        <v>0</v>
      </c>
      <c r="H13" s="1"/>
      <c r="J13" s="3"/>
    </row>
    <row r="14" spans="1:13" x14ac:dyDescent="0.25">
      <c r="A14" s="17">
        <v>3</v>
      </c>
      <c r="B14" s="18" t="s">
        <v>35</v>
      </c>
      <c r="C14" s="18">
        <f t="shared" si="0"/>
        <v>3</v>
      </c>
      <c r="D14" s="17" t="s">
        <v>5</v>
      </c>
      <c r="E14" s="30">
        <v>0.2</v>
      </c>
      <c r="F14" s="31">
        <f>'Total Quantities'!F11</f>
        <v>0</v>
      </c>
      <c r="G14" s="43">
        <f t="shared" si="1"/>
        <v>0</v>
      </c>
      <c r="H14" s="1"/>
      <c r="J14" s="3"/>
    </row>
    <row r="15" spans="1:13" x14ac:dyDescent="0.25">
      <c r="A15" s="17">
        <v>4</v>
      </c>
      <c r="B15" s="18" t="s">
        <v>6</v>
      </c>
      <c r="C15" s="18">
        <f t="shared" si="0"/>
        <v>4</v>
      </c>
      <c r="D15" s="17" t="s">
        <v>5</v>
      </c>
      <c r="E15" s="30">
        <v>0.2</v>
      </c>
      <c r="F15" s="31">
        <f>'Total Quantities'!F12</f>
        <v>0</v>
      </c>
      <c r="G15" s="43">
        <f t="shared" si="1"/>
        <v>0</v>
      </c>
      <c r="H15" s="1"/>
      <c r="J15" s="3"/>
    </row>
    <row r="16" spans="1:13" x14ac:dyDescent="0.25">
      <c r="A16" s="17">
        <v>5</v>
      </c>
      <c r="B16" s="18" t="s">
        <v>25</v>
      </c>
      <c r="C16" s="18">
        <f>VLOOKUP(B16,'[1]Total Quantities'!B11:C33,2,FALSE)</f>
        <v>5</v>
      </c>
      <c r="D16" s="17" t="s">
        <v>26</v>
      </c>
      <c r="E16" s="19">
        <v>275</v>
      </c>
      <c r="F16" s="32">
        <f>'Total Quantities'!F13</f>
        <v>0</v>
      </c>
      <c r="G16" s="32">
        <f t="shared" ref="G16:G33" si="2">F16*E16</f>
        <v>0</v>
      </c>
      <c r="H16" s="1"/>
      <c r="I16" t="s">
        <v>96</v>
      </c>
      <c r="J16">
        <v>220</v>
      </c>
    </row>
    <row r="17" spans="1:9" x14ac:dyDescent="0.25">
      <c r="A17" s="17">
        <v>6</v>
      </c>
      <c r="B17" s="18" t="s">
        <v>97</v>
      </c>
      <c r="C17" s="18">
        <f>VLOOKUP(B17,'[1]Total Quantities'!B14:C39,2,FALSE)</f>
        <v>10</v>
      </c>
      <c r="D17" s="17" t="s">
        <v>22</v>
      </c>
      <c r="E17" s="35">
        <v>20</v>
      </c>
      <c r="F17" s="44">
        <f>'Total Quantities'!F14</f>
        <v>0</v>
      </c>
      <c r="G17" s="32">
        <f t="shared" si="2"/>
        <v>0</v>
      </c>
      <c r="H17" s="5"/>
      <c r="I17" s="6"/>
    </row>
    <row r="18" spans="1:9" x14ac:dyDescent="0.25">
      <c r="A18" s="17">
        <v>9</v>
      </c>
      <c r="B18" s="18" t="s">
        <v>15</v>
      </c>
      <c r="C18" s="18">
        <f>VLOOKUP(B18,'[1]Total Quantities'!B14:C40,2,FALSE)</f>
        <v>11</v>
      </c>
      <c r="D18" s="17" t="s">
        <v>7</v>
      </c>
      <c r="E18" s="19">
        <v>150</v>
      </c>
      <c r="F18" s="32">
        <f>'Total Quantities'!F17</f>
        <v>0</v>
      </c>
      <c r="G18" s="32">
        <f t="shared" si="2"/>
        <v>0</v>
      </c>
      <c r="H18" s="5"/>
      <c r="I18" s="6"/>
    </row>
    <row r="19" spans="1:9" x14ac:dyDescent="0.25">
      <c r="A19" s="17">
        <v>10</v>
      </c>
      <c r="B19" s="18" t="s">
        <v>14</v>
      </c>
      <c r="C19" s="18">
        <f>VLOOKUP(B19,'[1]Total Quantities'!B14:C41,2,FALSE)</f>
        <v>12</v>
      </c>
      <c r="D19" s="17" t="s">
        <v>7</v>
      </c>
      <c r="E19" s="19">
        <v>750</v>
      </c>
      <c r="F19" s="32">
        <f>'Total Quantities'!F18</f>
        <v>0</v>
      </c>
      <c r="G19" s="32">
        <f t="shared" si="2"/>
        <v>0</v>
      </c>
    </row>
    <row r="20" spans="1:9" x14ac:dyDescent="0.25">
      <c r="A20" s="17">
        <v>11</v>
      </c>
      <c r="B20" s="18" t="s">
        <v>24</v>
      </c>
      <c r="C20" s="18">
        <f>VLOOKUP(B20,'[1]Total Quantities'!B15:C42,2,FALSE)</f>
        <v>13</v>
      </c>
      <c r="D20" s="17" t="s">
        <v>22</v>
      </c>
      <c r="E20" s="19">
        <v>60</v>
      </c>
      <c r="F20" s="32">
        <f>'Total Quantities'!F19</f>
        <v>0</v>
      </c>
      <c r="G20" s="32">
        <f t="shared" si="2"/>
        <v>0</v>
      </c>
      <c r="H20" s="1"/>
    </row>
    <row r="21" spans="1:9" s="40" customFormat="1" x14ac:dyDescent="0.25">
      <c r="A21" s="17">
        <v>13</v>
      </c>
      <c r="B21" s="18" t="s">
        <v>98</v>
      </c>
      <c r="C21" s="18" t="e">
        <f>VLOOKUP(B21,'[1]Total Quantities'!B18:C45,2,FALSE)</f>
        <v>#N/A</v>
      </c>
      <c r="D21" s="17" t="s">
        <v>22</v>
      </c>
      <c r="E21" s="19">
        <v>890</v>
      </c>
      <c r="F21" s="32">
        <f>'Total Quantities'!F21</f>
        <v>0</v>
      </c>
      <c r="G21" s="32">
        <f t="shared" si="2"/>
        <v>0</v>
      </c>
      <c r="H21" s="5" t="s">
        <v>23</v>
      </c>
      <c r="I21" s="6">
        <v>200</v>
      </c>
    </row>
    <row r="22" spans="1:9" x14ac:dyDescent="0.25">
      <c r="A22" s="17">
        <v>14</v>
      </c>
      <c r="B22" s="18" t="s">
        <v>99</v>
      </c>
      <c r="C22" s="18">
        <f>VLOOKUP(B22,'[1]Total Quantities'!B17:C44,2,FALSE)</f>
        <v>17</v>
      </c>
      <c r="D22" s="17" t="s">
        <v>22</v>
      </c>
      <c r="E22" s="19">
        <v>200</v>
      </c>
      <c r="F22" s="32">
        <f>'Total Quantities'!F22</f>
        <v>0</v>
      </c>
      <c r="G22" s="32">
        <f>F22*E22</f>
        <v>0</v>
      </c>
      <c r="H22" s="5" t="s">
        <v>23</v>
      </c>
      <c r="I22" s="6">
        <v>80</v>
      </c>
    </row>
    <row r="23" spans="1:9" x14ac:dyDescent="0.25">
      <c r="A23" s="17">
        <v>15</v>
      </c>
      <c r="B23" s="18" t="s">
        <v>100</v>
      </c>
      <c r="C23" s="18">
        <f>VLOOKUP(B23,'[1]Total Quantities'!B18:C46,2,FALSE)</f>
        <v>20</v>
      </c>
      <c r="D23" s="17" t="s">
        <v>101</v>
      </c>
      <c r="E23" s="19">
        <v>152</v>
      </c>
      <c r="F23" s="32">
        <f>'Total Quantities'!F23</f>
        <v>0</v>
      </c>
      <c r="G23" s="32">
        <f t="shared" si="2"/>
        <v>0</v>
      </c>
      <c r="H23" s="41"/>
      <c r="I23" s="40"/>
    </row>
    <row r="24" spans="1:9" x14ac:dyDescent="0.25">
      <c r="A24" s="17">
        <v>17</v>
      </c>
      <c r="B24" s="18" t="s">
        <v>8</v>
      </c>
      <c r="C24" s="18">
        <f>VLOOKUP(B24,'[1]Total Quantities'!B19:C47,2,FALSE)</f>
        <v>21</v>
      </c>
      <c r="D24" s="17" t="s">
        <v>9</v>
      </c>
      <c r="E24" s="19">
        <v>6350</v>
      </c>
      <c r="F24" s="32">
        <f>'Total Quantities'!F25</f>
        <v>0</v>
      </c>
      <c r="G24" s="32">
        <f t="shared" si="2"/>
        <v>0</v>
      </c>
      <c r="H24" s="1"/>
    </row>
    <row r="25" spans="1:9" x14ac:dyDescent="0.25">
      <c r="A25" s="17">
        <v>18</v>
      </c>
      <c r="B25" s="18" t="s">
        <v>10</v>
      </c>
      <c r="C25" s="18">
        <f>VLOOKUP(B25,'[1]Total Quantities'!B20:C48,2,FALSE)</f>
        <v>24</v>
      </c>
      <c r="D25" s="17" t="s">
        <v>9</v>
      </c>
      <c r="E25" s="19">
        <v>20</v>
      </c>
      <c r="F25" s="32">
        <f>'Total Quantities'!F26</f>
        <v>0</v>
      </c>
      <c r="G25" s="32">
        <f t="shared" si="2"/>
        <v>0</v>
      </c>
      <c r="H25" s="1"/>
    </row>
    <row r="26" spans="1:9" x14ac:dyDescent="0.25">
      <c r="A26" s="17">
        <v>19</v>
      </c>
      <c r="B26" s="18" t="s">
        <v>11</v>
      </c>
      <c r="C26" s="18">
        <f>VLOOKUP(B26,'[1]Total Quantities'!B21:C49,2,FALSE)</f>
        <v>25</v>
      </c>
      <c r="D26" s="17" t="s">
        <v>9</v>
      </c>
      <c r="E26" s="19">
        <v>6350</v>
      </c>
      <c r="F26" s="32">
        <f>'Total Quantities'!F27</f>
        <v>0</v>
      </c>
      <c r="G26" s="32">
        <f t="shared" si="2"/>
        <v>0</v>
      </c>
      <c r="H26" s="1"/>
    </row>
    <row r="27" spans="1:9" x14ac:dyDescent="0.25">
      <c r="A27" s="17">
        <v>21</v>
      </c>
      <c r="B27" s="18" t="s">
        <v>12</v>
      </c>
      <c r="C27" s="18">
        <f>VLOOKUP(B27,'[1]Total Quantities'!B22:C51,2,FALSE)</f>
        <v>27</v>
      </c>
      <c r="D27" s="17" t="s">
        <v>9</v>
      </c>
      <c r="E27" s="19">
        <v>6350</v>
      </c>
      <c r="F27" s="32">
        <f>'Total Quantities'!F29</f>
        <v>0</v>
      </c>
      <c r="G27" s="32">
        <f t="shared" si="2"/>
        <v>0</v>
      </c>
      <c r="H27" s="1"/>
    </row>
    <row r="28" spans="1:9" x14ac:dyDescent="0.25">
      <c r="A28" s="17">
        <v>22</v>
      </c>
      <c r="B28" s="18" t="s">
        <v>29</v>
      </c>
      <c r="C28" s="18">
        <f>VLOOKUP(B28,'[1]Total Quantities'!B23:C52,2,FALSE)</f>
        <v>31</v>
      </c>
      <c r="D28" s="17" t="s">
        <v>9</v>
      </c>
      <c r="E28" s="19">
        <v>20</v>
      </c>
      <c r="F28" s="32">
        <f>'Total Quantities'!F30</f>
        <v>0</v>
      </c>
      <c r="G28" s="32">
        <f t="shared" si="2"/>
        <v>0</v>
      </c>
      <c r="H28" s="1"/>
    </row>
    <row r="29" spans="1:9" x14ac:dyDescent="0.25">
      <c r="A29" s="17">
        <v>23</v>
      </c>
      <c r="B29" s="18" t="s">
        <v>13</v>
      </c>
      <c r="C29" s="18">
        <f>VLOOKUP(B29,'[1]Total Quantities'!B25:C53,2,FALSE)</f>
        <v>32</v>
      </c>
      <c r="D29" s="17" t="s">
        <v>9</v>
      </c>
      <c r="E29" s="19">
        <v>5850</v>
      </c>
      <c r="F29" s="32">
        <f>'Total Quantities'!F31</f>
        <v>0</v>
      </c>
      <c r="G29" s="32">
        <f t="shared" si="2"/>
        <v>0</v>
      </c>
      <c r="H29" s="1"/>
    </row>
    <row r="30" spans="1:9" x14ac:dyDescent="0.25">
      <c r="A30" s="17">
        <v>25</v>
      </c>
      <c r="B30" s="18" t="s">
        <v>21</v>
      </c>
      <c r="C30" s="18" t="e">
        <f>VLOOKUP(B30,'[1]Total Quantities'!B28:C56,2,FALSE)</f>
        <v>#N/A</v>
      </c>
      <c r="D30" s="17" t="s">
        <v>20</v>
      </c>
      <c r="E30" s="35">
        <v>38</v>
      </c>
      <c r="F30" s="44">
        <f>'Total Quantities'!F33</f>
        <v>0</v>
      </c>
      <c r="G30" s="32">
        <f t="shared" si="2"/>
        <v>0</v>
      </c>
    </row>
    <row r="31" spans="1:9" x14ac:dyDescent="0.25">
      <c r="A31" s="17">
        <v>27</v>
      </c>
      <c r="B31" s="18" t="s">
        <v>102</v>
      </c>
      <c r="C31" s="18"/>
      <c r="D31" s="17" t="s">
        <v>9</v>
      </c>
      <c r="E31" s="35">
        <v>48</v>
      </c>
      <c r="F31" s="44">
        <f>'Total Quantities'!F35</f>
        <v>0</v>
      </c>
      <c r="G31" s="32">
        <f t="shared" si="2"/>
        <v>0</v>
      </c>
    </row>
    <row r="32" spans="1:9" x14ac:dyDescent="0.25">
      <c r="A32" s="17">
        <v>28</v>
      </c>
      <c r="B32" s="18" t="s">
        <v>103</v>
      </c>
      <c r="C32" s="18"/>
      <c r="D32" s="17" t="s">
        <v>9</v>
      </c>
      <c r="E32" s="35">
        <v>64</v>
      </c>
      <c r="F32" s="44">
        <f>'Total Quantities'!F36</f>
        <v>0</v>
      </c>
      <c r="G32" s="32">
        <f t="shared" si="2"/>
        <v>0</v>
      </c>
    </row>
    <row r="33" spans="1:7" x14ac:dyDescent="0.25">
      <c r="A33" s="17">
        <v>29</v>
      </c>
      <c r="B33" s="18" t="s">
        <v>27</v>
      </c>
      <c r="C33" s="18">
        <f>VLOOKUP(B33,'[1]Total Quantities'!B29:C57,2,FALSE)</f>
        <v>42</v>
      </c>
      <c r="D33" s="17" t="s">
        <v>28</v>
      </c>
      <c r="E33" s="42">
        <v>3.5</v>
      </c>
      <c r="F33" s="44">
        <f>'Total Quantities'!F37</f>
        <v>0</v>
      </c>
      <c r="G33" s="32">
        <f t="shared" si="2"/>
        <v>0</v>
      </c>
    </row>
    <row r="34" spans="1:7" x14ac:dyDescent="0.25">
      <c r="A34" s="40"/>
      <c r="B34" s="40"/>
      <c r="C34" s="40"/>
      <c r="D34" s="40"/>
      <c r="E34" s="46"/>
      <c r="F34" s="53" t="s">
        <v>104</v>
      </c>
      <c r="G34" s="54">
        <f>SUM(G12:G33)</f>
        <v>0</v>
      </c>
    </row>
    <row r="35" spans="1:7" x14ac:dyDescent="0.25">
      <c r="A35" s="40"/>
      <c r="B35" s="40"/>
      <c r="C35" s="40"/>
      <c r="D35" s="40"/>
      <c r="E35" s="46"/>
      <c r="F35" s="53"/>
      <c r="G35" s="53"/>
    </row>
  </sheetData>
  <sheetProtection algorithmName="SHA-512" hashValue="FD5Te+CS0n+3R6LVrLrDzhMP1WSc+04iVtwM9VB9ZBaGZW2IWUd9oFdeew2kxg5BTaysf1r2BHNESxGEcND46Q==" saltValue="DYai0wVjBPf8LM+s+JTs3w==" spinCount="100000" sheet="1" objects="1" scenarios="1" selectLockedCells="1"/>
  <mergeCells count="9">
    <mergeCell ref="F34:F35"/>
    <mergeCell ref="G34:G35"/>
    <mergeCell ref="I1:J1"/>
    <mergeCell ref="A10:A11"/>
    <mergeCell ref="B10:B11"/>
    <mergeCell ref="D10:D11"/>
    <mergeCell ref="E10:E11"/>
    <mergeCell ref="F10:F11"/>
    <mergeCell ref="G10:G11"/>
  </mergeCells>
  <pageMargins left="0.7" right="0.7" top="0.75" bottom="0.75" header="0.3" footer="0.3"/>
  <pageSetup scale="8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Total Quantities</vt:lpstr>
      <vt:lpstr>Charles St Ext</vt:lpstr>
      <vt:lpstr>Craven St</vt:lpstr>
      <vt:lpstr>Jericho Woods SD</vt:lpstr>
      <vt:lpstr>Stone Marten</vt:lpstr>
      <vt:lpstr>Schein Loop</vt:lpstr>
      <vt:lpstr>'Charles St Ext'!Print_Area</vt:lpstr>
      <vt:lpstr>'Craven St'!Print_Area</vt:lpstr>
      <vt:lpstr>'Jericho Woods SD'!Print_Area</vt:lpstr>
      <vt:lpstr>'Schein Loop'!Print_Area</vt:lpstr>
      <vt:lpstr>'Stone Marten'!Print_Area</vt:lpstr>
      <vt:lpstr>'Total Quantities'!Print_Area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Wilson</dc:creator>
  <cp:lastModifiedBy>Lisa Schwartz</cp:lastModifiedBy>
  <cp:lastPrinted>2018-02-12T15:43:15Z</cp:lastPrinted>
  <dcterms:created xsi:type="dcterms:W3CDTF">2016-04-15T17:42:40Z</dcterms:created>
  <dcterms:modified xsi:type="dcterms:W3CDTF">2018-04-11T12:45:48Z</dcterms:modified>
</cp:coreProperties>
</file>