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N:\Accounting\Accountant III\Accounts Receivable\Batches\FY 2023-2024\4-October 2023\"/>
    </mc:Choice>
  </mc:AlternateContent>
  <xr:revisionPtr revIDLastSave="0" documentId="8_{C36F3DA4-8251-4989-8C75-96E42E9EBE8F}" xr6:coauthVersionLast="47" xr6:coauthVersionMax="47" xr10:uidLastSave="{00000000-0000-0000-0000-000000000000}"/>
  <bookViews>
    <workbookView xWindow="-110" yWindow="-110" windowWidth="19420" windowHeight="10420" xr2:uid="{ABBF3D10-5BDF-4CE7-8A31-CC81D035FAF0}"/>
  </bookViews>
  <sheets>
    <sheet name="Cost Estimate" sheetId="1" r:id="rId1"/>
  </sheets>
  <definedNames>
    <definedName name="_xlnm.Print_Area" localSheetId="0">'Cost Estimate'!$A$1:$G$96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6" i="1"/>
  <c r="D86" i="1"/>
  <c r="D85" i="1"/>
  <c r="D83" i="1"/>
  <c r="D82" i="1"/>
  <c r="D80" i="1"/>
  <c r="D78" i="1"/>
  <c r="D77" i="1"/>
  <c r="D76" i="1"/>
  <c r="D75" i="1"/>
  <c r="D73" i="1"/>
  <c r="D67" i="1"/>
  <c r="D65" i="1"/>
  <c r="D46" i="1"/>
  <c r="D45" i="1"/>
  <c r="D42" i="1"/>
  <c r="D41" i="1"/>
  <c r="D39" i="1"/>
  <c r="D38" i="1"/>
  <c r="D36" i="1"/>
  <c r="D43" i="1" s="1"/>
  <c r="D33" i="1"/>
  <c r="D40" i="1" s="1"/>
  <c r="D30" i="1"/>
  <c r="D37" i="1" s="1"/>
  <c r="D29" i="1"/>
  <c r="D26" i="1"/>
  <c r="G90" i="1" l="1"/>
</calcChain>
</file>

<file path=xl/sharedStrings.xml><?xml version="1.0" encoding="utf-8"?>
<sst xmlns="http://schemas.openxmlformats.org/spreadsheetml/2006/main" count="187" uniqueCount="117">
  <si>
    <t>SUBMITTAL PROPOSAL FORM /</t>
  </si>
  <si>
    <t>SCHEDULE OF VALUES</t>
  </si>
  <si>
    <r>
      <t>IFB TITLE</t>
    </r>
    <r>
      <rPr>
        <sz val="12"/>
        <color theme="1"/>
        <rFont val="Times New Roman"/>
        <family val="1"/>
      </rPr>
      <t>:</t>
    </r>
  </si>
  <si>
    <t xml:space="preserve">ALLISON ROAD PEDESTRIAN CONNECTOR </t>
  </si>
  <si>
    <r>
      <t>IFB NUMBER</t>
    </r>
    <r>
      <rPr>
        <sz val="12"/>
        <color theme="1"/>
        <rFont val="Times New Roman"/>
        <family val="1"/>
      </rPr>
      <t>:</t>
    </r>
  </si>
  <si>
    <t>2024-107</t>
  </si>
  <si>
    <t>PAY ITEM</t>
  </si>
  <si>
    <t>DESCRIPTION</t>
  </si>
  <si>
    <t>QUANTITY</t>
  </si>
  <si>
    <t>UNIT</t>
  </si>
  <si>
    <t>UNIT PRICE</t>
  </si>
  <si>
    <t>TOTAL PRICE</t>
  </si>
  <si>
    <t>MOBILIZATION</t>
  </si>
  <si>
    <t xml:space="preserve">LS  </t>
  </si>
  <si>
    <t>BONDS AND INSURANCE</t>
  </si>
  <si>
    <t>CONSTRUCTION STAKES, LINES &amp; GRADES</t>
  </si>
  <si>
    <t>EA</t>
  </si>
  <si>
    <t>LARGE PUBLIC WATER RELOCATION NO. (001)</t>
  </si>
  <si>
    <t>TRAFFIC CONTROL</t>
  </si>
  <si>
    <t>AS-BUILT CONSTRUCTION PLANS</t>
  </si>
  <si>
    <t>CLEARING &amp; GRUBBING WITHIN RIGHT OF WAY</t>
  </si>
  <si>
    <t>REMOVAL &amp; DISPOSAL OF EXISTING DROP INLET</t>
  </si>
  <si>
    <t xml:space="preserve">EA  </t>
  </si>
  <si>
    <t>REMOVAL &amp; DISPOSAL OF EXISTING PAVEMENT</t>
  </si>
  <si>
    <t>SY</t>
  </si>
  <si>
    <t>REMOVAL &amp; DISPOSAL OF EXISTING CURB</t>
  </si>
  <si>
    <t>LF</t>
  </si>
  <si>
    <t>REMOVAL &amp; DISPOSAL OF EXISTING CONCRETE</t>
  </si>
  <si>
    <t>CY</t>
  </si>
  <si>
    <t>UNCLASSIFIED EXCAVATION</t>
  </si>
  <si>
    <t>BORROW EXCAVATION</t>
  </si>
  <si>
    <t>FINE GRADING</t>
  </si>
  <si>
    <t>FLOWABLE FILL</t>
  </si>
  <si>
    <t>MAINTENANCE STONE</t>
  </si>
  <si>
    <t>TON</t>
  </si>
  <si>
    <t>LIQUID ASPHALT BINDER PG64-22</t>
  </si>
  <si>
    <t>MILLING EXISTING ASPHALT PAVEMENT (VARIABLE)</t>
  </si>
  <si>
    <t>HOT MIX ASPHALT SURFACE COURSE TYPE C</t>
  </si>
  <si>
    <t xml:space="preserve">TON </t>
  </si>
  <si>
    <t>PERMANENT CONSTRUCTION SIGNS (GROUND MOUNTED)</t>
  </si>
  <si>
    <t>SF</t>
  </si>
  <si>
    <t>PERMANENT CONSTRUCTION SIGNS (BARRICADE MOUNTED)</t>
  </si>
  <si>
    <t>DETOUR SIGNS</t>
  </si>
  <si>
    <t>BARRICADE - TYPE 3</t>
  </si>
  <si>
    <t>608100B</t>
  </si>
  <si>
    <t>TYPE B - FLASHING LIGHT</t>
  </si>
  <si>
    <t>4" WHITE BROKEN LINES -(GAPS EXCLUDED)-FAST DRY PAINT</t>
  </si>
  <si>
    <t>4" WHITE SOLID LINES (PVT. EDGE LINES)-FAST DRY PAINT</t>
  </si>
  <si>
    <t>8"WHITE SOLID LINES(CROSSWALK&amp;CHANNELIZATION)FAST DRY PAINT</t>
  </si>
  <si>
    <t>24" WHITE SOLID LINES (STOP/DIAGONAL LINES)-FAST DRY PAINT</t>
  </si>
  <si>
    <t>WHITE SINGLE ARROW (LEFT, STRAIGHT, RIGHT)-FAST DRY PAINT</t>
  </si>
  <si>
    <t>WHITE COMBINATION ARROW(STR.&amp; RT.OR STR.&amp; LT.)FAST DRY PAINT</t>
  </si>
  <si>
    <t>4"YELLOW SOLID LINE(PVT.EDGE&amp;NO PASSING ZONE)-FAST DRY PAINT</t>
  </si>
  <si>
    <t>4" WHITE BROKEN LINES(GAPS EXCL.)THERMOPLASTIC- 90 MIL.</t>
  </si>
  <si>
    <t>4" WHITE SOLID LINES (PVT. EDGE LINES) THERMO.- 90 MIL.</t>
  </si>
  <si>
    <t>8" WHITE SOLID LINES THERMOPLASTIC - 125 MIL.</t>
  </si>
  <si>
    <t>24" WHITE SOLID LINES (STOP/DIAG LINES)-THERMO.-125 MIL</t>
  </si>
  <si>
    <t>WHITE SINGLE ARROWS (LT, STRGHT, RT) THERMO.-125 MIL.</t>
  </si>
  <si>
    <t>WHITE COMBINATION ARROWS(STR&amp;RT.OR STR&amp;LT)THERMO-125MIL</t>
  </si>
  <si>
    <t>4" YELLOW SOLID LINES(PVT.EDGE LINES) THERMO-90 MIL.</t>
  </si>
  <si>
    <t>PERMANENT YELLOWPAVEMENT MARKERS BI-DIR. -4"X4"</t>
  </si>
  <si>
    <t>FLAT SHEET,TYPE III,FIXED SIZE</t>
  </si>
  <si>
    <t>U-SECTION POST FOR SIGN SUPPORTS - 3P</t>
  </si>
  <si>
    <t>FURNISH &amp; INSTALL ELECTRICAL SERVICE CONNECTIONS</t>
  </si>
  <si>
    <t>SINGLE DECORATIVE LIGHT POLE WITH SINGLE LIGHT</t>
  </si>
  <si>
    <t>6750213</t>
  </si>
  <si>
    <t>2.0" SCHEDULE 40 PVC CONDUIT</t>
  </si>
  <si>
    <t>6750224</t>
  </si>
  <si>
    <t>4.0" SCHEDULE 40 PVC CONDUIT</t>
  </si>
  <si>
    <t>675027Y</t>
  </si>
  <si>
    <t>FURNISH &amp; INSTALL 4.0" SCHD 80 PVC CONDUIT(DIRECTION BORED)</t>
  </si>
  <si>
    <t>2" SCHEDULE 80 HDPE CONDUIT</t>
  </si>
  <si>
    <t>NO. 8 COPPER WIRE, 1 CONDUCTOR, 600V,TYPE RHH,RHW,USE</t>
  </si>
  <si>
    <t>FURNISH &amp; INSTL NO. 14 COPPER WIRE,1-CONDUCTOR FOR LOOP WIRE</t>
  </si>
  <si>
    <t>SAWCUT FOR LOOP DETECTOR</t>
  </si>
  <si>
    <t>17"X30"X28"D.ELEC.FLUSH UNDGRD.ENCLOSURE-(STR.POLY.CONC.)HD</t>
  </si>
  <si>
    <t>TEMPORARY ADJUSTMENT OF TRAFFIC SIGNAL EQUIPMENT</t>
  </si>
  <si>
    <t>INSTALL STREET LIGHT LUMINAIRE</t>
  </si>
  <si>
    <t>18" SMOOTH WALL PIPE</t>
  </si>
  <si>
    <t xml:space="preserve">LF  </t>
  </si>
  <si>
    <t>42" SMOOTH WALL PIPE</t>
  </si>
  <si>
    <t>48" SMOOTH WALL PIPE</t>
  </si>
  <si>
    <t>DROP INLET (24" X 36") WITH STANDARD 4' X 4' BOX</t>
  </si>
  <si>
    <t>MANHOLE WITH STANDARD 5' X 5' BOX</t>
  </si>
  <si>
    <t>EXTRA DEPTH OF BOX</t>
  </si>
  <si>
    <t>CONCRETE SIDEWALK (4" UNIFORM)</t>
  </si>
  <si>
    <t>DETECTABLE WARNING MATERIAL</t>
  </si>
  <si>
    <t xml:space="preserve">SF  </t>
  </si>
  <si>
    <t>PEDESTRIAN RAMP CONSTRUCTION</t>
  </si>
  <si>
    <t>RIP-RAP (CLASS B)</t>
  </si>
  <si>
    <t>GEOTEXTILE FOR EROSION CONTROL UNDER RIPRAP(CLASS 2)TYPE C</t>
  </si>
  <si>
    <t>RIGHT OF WAY MARKER (REBAR AND CAP)</t>
  </si>
  <si>
    <t>RIGHT OF WAY PLAT</t>
  </si>
  <si>
    <t>PERMANENT COVER</t>
  </si>
  <si>
    <t>ACRE</t>
  </si>
  <si>
    <t>TEMPORARY COVER</t>
  </si>
  <si>
    <t>COMPOST</t>
  </si>
  <si>
    <t>FERTILIZER (NITROGEN)</t>
  </si>
  <si>
    <t>LB</t>
  </si>
  <si>
    <t>FERTILIZER (PHOSPHORIC ACID)</t>
  </si>
  <si>
    <t>FERTILIZER (POTASH)</t>
  </si>
  <si>
    <t>AGRICULTURAL GRANULAR LIME</t>
  </si>
  <si>
    <t>SELECTIVE WATERING</t>
  </si>
  <si>
    <t>GAL</t>
  </si>
  <si>
    <t>MOWING</t>
  </si>
  <si>
    <t>LANDSCAPING</t>
  </si>
  <si>
    <t>INLET STRUCTURE FILTER - TYPE F (WEIGHTED)</t>
  </si>
  <si>
    <t>INLET STRUCTURE FILTER- TYPE F (NON-WEIGHTED)</t>
  </si>
  <si>
    <t>SILT FENCE</t>
  </si>
  <si>
    <t>REPLACE/REPAIR SILT FENCE</t>
  </si>
  <si>
    <t>REMOVAL OF SILT RETAINED BY SILT FENCE</t>
  </si>
  <si>
    <t>CLEANING INLET STRUCTURE FILTERS</t>
  </si>
  <si>
    <t>STABILIZED CONSTRUCTION ENTRANCE</t>
  </si>
  <si>
    <t>ELECTRICAL SERVICE CONVERSIONS (OVERHEAD TO UNDERGROUND)</t>
  </si>
  <si>
    <t>***Invitation for Bid (IFB) signature page must be signed and submitted with the above Schedule of Values Bid Form to verify the total bid amount as indicated herein, is inclusive of all costs, including all labor, supervision, materials, supplies, equipment, taxes, insurance, permits and any other costs incidental or otherwise.***</t>
  </si>
  <si>
    <t>*Grey shaded cells indicate locked cells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</si>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</sst>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Times New Roman"/>
      <family val="1"/>
    </font>
    <font>
      <b/>
      <sz val="12"/>
      <color theme="1"/>
      <name val="Times New Roman"/>
      <family val="1"/>
    </font>
    <font>
      <sz val="10"/>
      <color indexed="8"/>
      <name val="Arial"/>
      <family val="2"/>
    </font>
    <font>
      <sz val="11"/>
      <color indexed="8"/>
      <name val="Calibri"/>
      <family val="2"/>
    </font>
    <font>
      <sz val="11"/>
      <name val="Calibri"/>
      <family val="2"/>
      <scheme val="minor"/>
    </font>
    <font>
      <sz val="11"/>
      <color theme="1"/>
      <name val="Calibri"/>
      <family val="2"/>
    </font>
    <font>
      <sz val="11"/>
      <color indexed="8"/>
      <name val="Calibri"/>
      <family val="2"/>
      <scheme val="minor"/>
    </font>
    <font>
      <sz val="11"/>
      <name val="Calibri"/>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cellStyleXfs>
  <cellXfs count="60">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44" fontId="0" fillId="0" borderId="3" xfId="2" applyFont="1" applyFill="1" applyBorder="1" applyProtection="1">
      <protection locked="0"/>
    </xf>
    <xf numFmtId="0" fontId="4" fillId="0" borderId="0" xfId="0" applyFont="1" applyAlignment="1">
      <alignment vertical="center"/>
    </xf>
    <xf numFmtId="0" fontId="6" fillId="0" borderId="0" xfId="0" applyFont="1" applyAlignment="1">
      <alignment vertical="center"/>
    </xf>
    <xf numFmtId="0" fontId="8" fillId="3" borderId="2" xfId="3" applyFont="1" applyFill="1" applyBorder="1" applyAlignment="1">
      <alignment horizontal="center" wrapText="1"/>
    </xf>
    <xf numFmtId="0" fontId="8" fillId="3" borderId="2" xfId="3" applyFont="1" applyFill="1" applyBorder="1" applyAlignment="1">
      <alignment wrapText="1"/>
    </xf>
    <xf numFmtId="3" fontId="8" fillId="3" borderId="2" xfId="3" applyNumberFormat="1" applyFont="1" applyFill="1" applyBorder="1" applyAlignment="1">
      <alignment horizontal="center" wrapText="1"/>
    </xf>
    <xf numFmtId="0" fontId="8" fillId="3" borderId="3" xfId="3" applyFont="1" applyFill="1" applyBorder="1" applyAlignment="1">
      <alignment horizontal="center" wrapText="1"/>
    </xf>
    <xf numFmtId="0" fontId="8" fillId="3" borderId="3" xfId="3" applyFont="1" applyFill="1" applyBorder="1" applyAlignment="1">
      <alignment horizontal="left" wrapText="1"/>
    </xf>
    <xf numFmtId="3" fontId="8" fillId="3" borderId="3" xfId="3" applyNumberFormat="1" applyFont="1" applyFill="1" applyBorder="1" applyAlignment="1">
      <alignment horizontal="center" wrapText="1"/>
    </xf>
    <xf numFmtId="0" fontId="0" fillId="3" borderId="3" xfId="0" applyFill="1" applyBorder="1" applyAlignment="1">
      <alignment horizontal="center"/>
    </xf>
    <xf numFmtId="0" fontId="0" fillId="3" borderId="3" xfId="0" applyFill="1" applyBorder="1"/>
    <xf numFmtId="0" fontId="8" fillId="3" borderId="3" xfId="3" applyFont="1" applyFill="1" applyBorder="1" applyAlignment="1">
      <alignment wrapText="1"/>
    </xf>
    <xf numFmtId="1" fontId="0" fillId="3" borderId="3" xfId="0" applyNumberFormat="1" applyFill="1" applyBorder="1" applyAlignment="1">
      <alignment horizontal="center"/>
    </xf>
    <xf numFmtId="3" fontId="0" fillId="3" borderId="3" xfId="0" applyNumberFormat="1" applyFill="1" applyBorder="1" applyAlignment="1">
      <alignment horizontal="center"/>
    </xf>
    <xf numFmtId="0" fontId="0" fillId="3" borderId="3" xfId="0" applyFill="1" applyBorder="1" applyAlignment="1">
      <alignment horizontal="center" vertical="center"/>
    </xf>
    <xf numFmtId="3" fontId="0" fillId="3" borderId="3" xfId="0" applyNumberFormat="1" applyFill="1" applyBorder="1" applyAlignment="1">
      <alignment horizontal="center" wrapText="1"/>
    </xf>
    <xf numFmtId="0" fontId="0" fillId="3" borderId="3" xfId="0" applyFill="1" applyBorder="1" applyAlignment="1">
      <alignment horizontal="left"/>
    </xf>
    <xf numFmtId="3" fontId="9" fillId="3" borderId="3" xfId="0" applyNumberFormat="1" applyFont="1" applyFill="1" applyBorder="1" applyAlignment="1">
      <alignment horizontal="center" wrapText="1"/>
    </xf>
    <xf numFmtId="0" fontId="0" fillId="3" borderId="3" xfId="0" applyFill="1" applyBorder="1" applyAlignment="1">
      <alignment horizontal="center" wrapText="1"/>
    </xf>
    <xf numFmtId="0" fontId="10" fillId="3" borderId="3" xfId="0" applyFont="1" applyFill="1" applyBorder="1" applyAlignment="1">
      <alignment horizontal="center"/>
    </xf>
    <xf numFmtId="0" fontId="10" fillId="3" borderId="3" xfId="0" applyFont="1" applyFill="1" applyBorder="1"/>
    <xf numFmtId="0" fontId="0" fillId="3" borderId="0" xfId="0" applyFill="1" applyAlignment="1">
      <alignment horizontal="center"/>
    </xf>
    <xf numFmtId="0" fontId="11" fillId="3" borderId="3" xfId="3" applyFont="1" applyFill="1" applyBorder="1" applyAlignment="1">
      <alignment wrapText="1"/>
    </xf>
    <xf numFmtId="4" fontId="8" fillId="3" borderId="3" xfId="3" applyNumberFormat="1" applyFont="1" applyFill="1" applyBorder="1" applyAlignment="1">
      <alignment horizontal="center" wrapText="1"/>
    </xf>
    <xf numFmtId="0" fontId="12" fillId="3" borderId="3" xfId="3" applyFont="1" applyFill="1" applyBorder="1" applyAlignment="1">
      <alignment horizontal="center" wrapText="1"/>
    </xf>
    <xf numFmtId="0" fontId="12" fillId="3" borderId="3" xfId="3" applyFont="1" applyFill="1" applyBorder="1" applyAlignment="1">
      <alignment wrapText="1"/>
    </xf>
    <xf numFmtId="3" fontId="12" fillId="3" borderId="3" xfId="3" applyNumberFormat="1" applyFont="1" applyFill="1" applyBorder="1" applyAlignment="1">
      <alignment horizontal="center" wrapText="1"/>
    </xf>
    <xf numFmtId="3" fontId="12" fillId="3" borderId="3" xfId="1" applyNumberFormat="1" applyFont="1" applyFill="1" applyBorder="1" applyAlignment="1" applyProtection="1">
      <alignment horizontal="center" vertical="center" wrapText="1"/>
    </xf>
    <xf numFmtId="4" fontId="0" fillId="3" borderId="3" xfId="0" applyNumberFormat="1" applyFill="1" applyBorder="1" applyAlignment="1">
      <alignment horizontal="center"/>
    </xf>
    <xf numFmtId="44" fontId="0" fillId="3" borderId="3" xfId="2" applyFont="1" applyFill="1" applyBorder="1" applyProtection="1"/>
    <xf numFmtId="44" fontId="0" fillId="4" borderId="2" xfId="2" applyFont="1" applyFill="1" applyBorder="1" applyAlignment="1" applyProtection="1">
      <alignment vertical="center"/>
    </xf>
    <xf numFmtId="0" fontId="0" fillId="2" borderId="0" xfId="0" applyFill="1"/>
    <xf numFmtId="0" fontId="0" fillId="0" borderId="0" xfId="0" applyAlignment="1">
      <alignment horizontal="center" vertical="center"/>
    </xf>
    <xf numFmtId="44" fontId="0" fillId="0" borderId="0" xfId="2" applyFont="1" applyFill="1" applyBorder="1" applyProtection="1"/>
    <xf numFmtId="10" fontId="0" fillId="0" borderId="0" xfId="0" applyNumberFormat="1" applyAlignment="1">
      <alignment horizontal="center" vertical="center"/>
    </xf>
    <xf numFmtId="44" fontId="0" fillId="0" borderId="0" xfId="0" applyNumberFormat="1"/>
    <xf numFmtId="10" fontId="0" fillId="0" borderId="0" xfId="0" applyNumberFormat="1"/>
    <xf numFmtId="10" fontId="0" fillId="0" borderId="0" xfId="2" applyNumberFormat="1" applyFont="1" applyFill="1" applyBorder="1" applyAlignment="1" applyProtection="1">
      <alignment horizontal="center"/>
    </xf>
    <xf numFmtId="0" fontId="0" fillId="0" borderId="4" xfId="0" applyBorder="1"/>
    <xf numFmtId="44" fontId="0" fillId="0" borderId="4" xfId="0" applyNumberFormat="1" applyBorder="1" applyAlignment="1">
      <alignment horizontal="right"/>
    </xf>
    <xf numFmtId="0" fontId="0" fillId="0" borderId="0" xfId="0" applyAlignment="1">
      <alignment horizontal="left"/>
    </xf>
    <xf numFmtId="0" fontId="0" fillId="0" borderId="0" xfId="0" applyAlignment="1">
      <alignment horizontal="right"/>
    </xf>
    <xf numFmtId="44" fontId="0" fillId="0" borderId="4" xfId="0" applyNumberFormat="1" applyBorder="1"/>
    <xf numFmtId="2" fontId="0" fillId="0" borderId="0" xfId="0" applyNumberFormat="1"/>
    <xf numFmtId="44" fontId="9" fillId="0" borderId="0" xfId="0" applyNumberFormat="1" applyFont="1"/>
    <xf numFmtId="0" fontId="0" fillId="0" borderId="0" xfId="0" applyAlignment="1">
      <alignment vertical="center"/>
    </xf>
    <xf numFmtId="0" fontId="0" fillId="2" borderId="0" xfId="0" applyFill="1" applyAlignment="1">
      <alignment vertical="center"/>
    </xf>
    <xf numFmtId="0" fontId="2" fillId="0" borderId="2" xfId="0" applyFont="1" applyBorder="1" applyAlignment="1">
      <alignment horizontal="center" vertical="center"/>
    </xf>
    <xf numFmtId="0" fontId="3" fillId="0" borderId="0" xfId="0" applyFont="1" applyAlignment="1">
      <alignment horizontal="center"/>
    </xf>
    <xf numFmtId="44" fontId="0" fillId="0" borderId="4" xfId="0" applyNumberFormat="1" applyBorder="1" applyAlignment="1">
      <alignment horizontal="center"/>
    </xf>
    <xf numFmtId="4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13" fillId="3" borderId="0" xfId="0" applyFont="1" applyFill="1" applyAlignment="1">
      <alignment horizontal="center" vertical="center" wrapText="1"/>
    </xf>
  </cellXfs>
  <cellStyles count="4">
    <cellStyle name="Comma" xfId="1" builtinId="3"/>
    <cellStyle name="Currency" xfId="2" builtinId="4"/>
    <cellStyle name="Normal" xfId="0" builtinId="0"/>
    <cellStyle name="Normal_Sheet1" xfId="3" xr:uid="{18AEFBA9-D4A4-417F-9F1B-5078AA4B6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AB3D-2733-4CE8-8027-9802CB6A4766}">
  <sheetPr>
    <pageSetUpPr fitToPage="1"/>
  </sheetPr>
  <dimension ref="B1:O125"/>
  <sheetViews>
    <sheetView tabSelected="1" view="pageBreakPreview" topLeftCell="A4" zoomScale="90" zoomScaleNormal="90" zoomScaleSheetLayoutView="90" workbookViewId="0">
      <selection activeCell="M81" sqref="M81"/>
    </sheetView>
  </sheetViews>
  <sheetFormatPr defaultColWidth="9.1796875" defaultRowHeight="14.5" x14ac:dyDescent="0.35"/>
  <cols>
    <col min="2" max="2" width="15" bestFit="1" customWidth="1"/>
    <col min="3" max="3" width="89.81640625" customWidth="1"/>
    <col min="4" max="5" width="16.453125" customWidth="1"/>
    <col min="6" max="6" width="28.7265625" bestFit="1" customWidth="1"/>
    <col min="7" max="7" width="30.81640625" customWidth="1"/>
    <col min="8" max="8" width="18" customWidth="1"/>
    <col min="9" max="9" width="15" bestFit="1" customWidth="1"/>
    <col min="10" max="10" width="13.26953125" style="37" bestFit="1" customWidth="1"/>
    <col min="11" max="11" width="13.26953125" bestFit="1" customWidth="1"/>
    <col min="12" max="12" width="6" customWidth="1"/>
    <col min="13" max="13" width="15" bestFit="1" customWidth="1"/>
    <col min="14" max="14" width="6.26953125" customWidth="1"/>
  </cols>
  <sheetData>
    <row r="1" spans="2:12" ht="15.5" x14ac:dyDescent="0.35">
      <c r="B1" s="54" t="s">
        <v>0</v>
      </c>
      <c r="C1" s="54"/>
      <c r="D1" s="54"/>
      <c r="E1" s="54"/>
      <c r="F1" s="54"/>
      <c r="G1" s="54"/>
    </row>
    <row r="2" spans="2:12" ht="15.5" x14ac:dyDescent="0.35">
      <c r="B2" s="54" t="s">
        <v>1</v>
      </c>
      <c r="C2" s="54"/>
      <c r="D2" s="54"/>
      <c r="E2" s="54"/>
      <c r="F2" s="54"/>
      <c r="G2" s="54"/>
    </row>
    <row r="3" spans="2:12" ht="15.5" x14ac:dyDescent="0.35">
      <c r="B3" s="7" t="s">
        <v>2</v>
      </c>
      <c r="C3" s="8" t="s">
        <v>3</v>
      </c>
    </row>
    <row r="4" spans="2:12" ht="15.5" x14ac:dyDescent="0.35">
      <c r="B4" s="7" t="s">
        <v>4</v>
      </c>
      <c r="C4" s="8" t="s">
        <v>5</v>
      </c>
    </row>
    <row r="5" spans="2:12" ht="15" thickBot="1" x14ac:dyDescent="0.4">
      <c r="B5" s="1" t="s">
        <v>6</v>
      </c>
      <c r="C5" s="2" t="s">
        <v>7</v>
      </c>
      <c r="D5" s="3" t="s">
        <v>8</v>
      </c>
      <c r="E5" s="4" t="s">
        <v>9</v>
      </c>
      <c r="F5" s="2" t="s">
        <v>10</v>
      </c>
      <c r="G5" s="2" t="s">
        <v>11</v>
      </c>
      <c r="H5" s="38"/>
      <c r="I5" s="38"/>
      <c r="J5"/>
    </row>
    <row r="6" spans="2:12" ht="15" thickTop="1" x14ac:dyDescent="0.35">
      <c r="B6" s="9">
        <v>1031000</v>
      </c>
      <c r="C6" s="10" t="s">
        <v>12</v>
      </c>
      <c r="D6" s="11">
        <v>1</v>
      </c>
      <c r="E6" s="9" t="s">
        <v>13</v>
      </c>
      <c r="F6" s="6"/>
      <c r="G6" s="35">
        <f>D6*F6</f>
        <v>0</v>
      </c>
      <c r="H6" s="39"/>
      <c r="I6" s="40"/>
      <c r="J6" s="41"/>
      <c r="K6" s="42"/>
    </row>
    <row r="7" spans="2:12" x14ac:dyDescent="0.35">
      <c r="B7" s="12">
        <v>1032010</v>
      </c>
      <c r="C7" s="13" t="s">
        <v>14</v>
      </c>
      <c r="D7" s="14">
        <v>1</v>
      </c>
      <c r="E7" s="12" t="s">
        <v>13</v>
      </c>
      <c r="F7" s="6"/>
      <c r="G7" s="35">
        <f t="shared" ref="G7:G70" si="0">D7*F7</f>
        <v>0</v>
      </c>
      <c r="H7" s="39"/>
      <c r="I7" s="40"/>
      <c r="J7" s="41"/>
      <c r="K7" s="42"/>
    </row>
    <row r="8" spans="2:12" x14ac:dyDescent="0.35">
      <c r="B8" s="12">
        <v>1050800</v>
      </c>
      <c r="C8" s="13" t="s">
        <v>15</v>
      </c>
      <c r="D8" s="14">
        <v>1</v>
      </c>
      <c r="E8" s="12" t="s">
        <v>16</v>
      </c>
      <c r="F8" s="6"/>
      <c r="G8" s="35">
        <f t="shared" si="0"/>
        <v>0</v>
      </c>
      <c r="H8" s="39"/>
      <c r="I8" s="40"/>
      <c r="J8" s="41"/>
    </row>
    <row r="9" spans="2:12" x14ac:dyDescent="0.35">
      <c r="B9" s="12">
        <v>1052110</v>
      </c>
      <c r="C9" s="13" t="s">
        <v>17</v>
      </c>
      <c r="D9" s="14">
        <v>1</v>
      </c>
      <c r="E9" s="12" t="s">
        <v>16</v>
      </c>
      <c r="F9" s="6"/>
      <c r="G9" s="35">
        <f t="shared" si="0"/>
        <v>0</v>
      </c>
      <c r="H9" s="39"/>
      <c r="I9" s="39"/>
      <c r="J9" s="39"/>
      <c r="K9" s="40"/>
      <c r="L9" s="41"/>
    </row>
    <row r="10" spans="2:12" x14ac:dyDescent="0.35">
      <c r="B10" s="12">
        <v>1071000</v>
      </c>
      <c r="C10" s="13" t="s">
        <v>18</v>
      </c>
      <c r="D10" s="14">
        <v>1</v>
      </c>
      <c r="E10" s="12" t="s">
        <v>13</v>
      </c>
      <c r="F10" s="6"/>
      <c r="G10" s="35">
        <f t="shared" si="0"/>
        <v>0</v>
      </c>
      <c r="H10" s="39"/>
      <c r="I10" s="43"/>
      <c r="J10" s="41"/>
    </row>
    <row r="11" spans="2:12" x14ac:dyDescent="0.35">
      <c r="B11" s="12">
        <v>1090200</v>
      </c>
      <c r="C11" s="13" t="s">
        <v>19</v>
      </c>
      <c r="D11" s="14">
        <v>1</v>
      </c>
      <c r="E11" s="12" t="s">
        <v>13</v>
      </c>
      <c r="F11" s="6"/>
      <c r="G11" s="35">
        <f t="shared" si="0"/>
        <v>0</v>
      </c>
      <c r="H11" s="41"/>
      <c r="I11" s="41"/>
      <c r="J11"/>
    </row>
    <row r="12" spans="2:12" x14ac:dyDescent="0.35">
      <c r="B12" s="15">
        <v>2011000</v>
      </c>
      <c r="C12" s="16" t="s">
        <v>20</v>
      </c>
      <c r="D12" s="14">
        <v>1</v>
      </c>
      <c r="E12" s="12" t="s">
        <v>13</v>
      </c>
      <c r="F12" s="6"/>
      <c r="G12" s="35">
        <f t="shared" si="0"/>
        <v>0</v>
      </c>
      <c r="H12" s="41"/>
      <c r="I12" s="41"/>
      <c r="J12"/>
    </row>
    <row r="13" spans="2:12" ht="15" customHeight="1" x14ac:dyDescent="0.35">
      <c r="B13" s="12">
        <v>2021010</v>
      </c>
      <c r="C13" s="17" t="s">
        <v>21</v>
      </c>
      <c r="D13" s="14">
        <v>1</v>
      </c>
      <c r="E13" s="12" t="s">
        <v>22</v>
      </c>
      <c r="F13" s="6"/>
      <c r="G13" s="35">
        <f t="shared" si="0"/>
        <v>0</v>
      </c>
      <c r="H13" s="41"/>
      <c r="I13" s="41"/>
      <c r="J13"/>
    </row>
    <row r="14" spans="2:12" x14ac:dyDescent="0.35">
      <c r="B14" s="12">
        <v>2023000</v>
      </c>
      <c r="C14" s="16" t="s">
        <v>23</v>
      </c>
      <c r="D14" s="14">
        <v>285</v>
      </c>
      <c r="E14" s="12" t="s">
        <v>24</v>
      </c>
      <c r="F14" s="6"/>
      <c r="G14" s="35">
        <f t="shared" si="0"/>
        <v>0</v>
      </c>
      <c r="H14" s="41"/>
      <c r="I14" s="41"/>
      <c r="J14"/>
    </row>
    <row r="15" spans="2:12" x14ac:dyDescent="0.35">
      <c r="B15" s="15">
        <v>2024100</v>
      </c>
      <c r="C15" s="16" t="s">
        <v>25</v>
      </c>
      <c r="D15" s="18">
        <v>16.459</v>
      </c>
      <c r="E15" s="15" t="s">
        <v>26</v>
      </c>
      <c r="F15" s="6"/>
      <c r="G15" s="35">
        <f t="shared" si="0"/>
        <v>0</v>
      </c>
      <c r="J15"/>
    </row>
    <row r="16" spans="2:12" x14ac:dyDescent="0.35">
      <c r="B16" s="15">
        <v>2027000</v>
      </c>
      <c r="C16" s="16" t="s">
        <v>27</v>
      </c>
      <c r="D16" s="18">
        <v>5</v>
      </c>
      <c r="E16" s="15" t="s">
        <v>28</v>
      </c>
      <c r="F16" s="6"/>
      <c r="G16" s="35">
        <f t="shared" si="0"/>
        <v>0</v>
      </c>
      <c r="H16" s="41"/>
      <c r="I16" s="41"/>
      <c r="J16"/>
    </row>
    <row r="17" spans="2:15" x14ac:dyDescent="0.35">
      <c r="B17" s="15">
        <v>2031000</v>
      </c>
      <c r="C17" s="16" t="s">
        <v>29</v>
      </c>
      <c r="D17" s="15">
        <v>5</v>
      </c>
      <c r="E17" s="15" t="s">
        <v>28</v>
      </c>
      <c r="F17" s="6"/>
      <c r="G17" s="35">
        <f t="shared" si="0"/>
        <v>0</v>
      </c>
      <c r="J17"/>
    </row>
    <row r="18" spans="2:15" x14ac:dyDescent="0.35">
      <c r="B18" s="15">
        <v>2033000</v>
      </c>
      <c r="C18" s="16" t="s">
        <v>30</v>
      </c>
      <c r="D18" s="15">
        <v>241</v>
      </c>
      <c r="E18" s="15" t="s">
        <v>28</v>
      </c>
      <c r="F18" s="6"/>
      <c r="G18" s="35">
        <f t="shared" si="0"/>
        <v>0</v>
      </c>
      <c r="J18"/>
    </row>
    <row r="19" spans="2:15" x14ac:dyDescent="0.35">
      <c r="B19" s="15">
        <v>2081001</v>
      </c>
      <c r="C19" s="16" t="s">
        <v>31</v>
      </c>
      <c r="D19" s="18">
        <v>989</v>
      </c>
      <c r="E19" s="15" t="s">
        <v>24</v>
      </c>
      <c r="F19" s="6"/>
      <c r="G19" s="35">
        <f t="shared" si="0"/>
        <v>0</v>
      </c>
      <c r="H19" s="44"/>
      <c r="J19"/>
    </row>
    <row r="20" spans="2:15" x14ac:dyDescent="0.35">
      <c r="B20" s="15">
        <v>2103000</v>
      </c>
      <c r="C20" s="16" t="s">
        <v>32</v>
      </c>
      <c r="D20" s="18">
        <v>120</v>
      </c>
      <c r="E20" s="15" t="s">
        <v>28</v>
      </c>
      <c r="F20" s="6"/>
      <c r="G20" s="35">
        <f t="shared" si="0"/>
        <v>0</v>
      </c>
      <c r="H20" s="44"/>
      <c r="J20"/>
    </row>
    <row r="21" spans="2:15" x14ac:dyDescent="0.35">
      <c r="B21" s="15">
        <v>3069900</v>
      </c>
      <c r="C21" s="16" t="s">
        <v>33</v>
      </c>
      <c r="D21" s="18">
        <v>97</v>
      </c>
      <c r="E21" s="15" t="s">
        <v>34</v>
      </c>
      <c r="F21" s="6"/>
      <c r="G21" s="35">
        <f t="shared" si="0"/>
        <v>0</v>
      </c>
      <c r="H21" s="44"/>
      <c r="I21" s="41"/>
      <c r="J21"/>
    </row>
    <row r="22" spans="2:15" x14ac:dyDescent="0.35">
      <c r="B22" s="15">
        <v>4011004</v>
      </c>
      <c r="C22" s="16" t="s">
        <v>35</v>
      </c>
      <c r="D22" s="19">
        <v>23</v>
      </c>
      <c r="E22" s="15" t="s">
        <v>34</v>
      </c>
      <c r="F22" s="6"/>
      <c r="G22" s="35">
        <f t="shared" si="0"/>
        <v>0</v>
      </c>
      <c r="H22" s="45"/>
      <c r="I22" s="46"/>
      <c r="J22" s="47"/>
      <c r="K22" s="46"/>
    </row>
    <row r="23" spans="2:15" x14ac:dyDescent="0.35">
      <c r="B23" s="20">
        <v>4013990</v>
      </c>
      <c r="C23" s="16" t="s">
        <v>36</v>
      </c>
      <c r="D23" s="21">
        <v>1267</v>
      </c>
      <c r="E23" s="12" t="s">
        <v>24</v>
      </c>
      <c r="F23" s="6"/>
      <c r="G23" s="35">
        <f t="shared" si="0"/>
        <v>0</v>
      </c>
      <c r="H23" s="55"/>
      <c r="I23" s="56"/>
      <c r="J23" s="56"/>
      <c r="K23" s="56"/>
      <c r="L23" s="57"/>
      <c r="M23" s="57"/>
      <c r="N23" s="57"/>
      <c r="O23" s="57"/>
    </row>
    <row r="24" spans="2:15" x14ac:dyDescent="0.35">
      <c r="B24" s="12">
        <v>4030340</v>
      </c>
      <c r="C24" s="17" t="s">
        <v>37</v>
      </c>
      <c r="D24" s="14">
        <v>361</v>
      </c>
      <c r="E24" s="12" t="s">
        <v>38</v>
      </c>
      <c r="F24" s="6"/>
      <c r="G24" s="35">
        <f t="shared" si="0"/>
        <v>0</v>
      </c>
      <c r="H24" s="44"/>
      <c r="J24"/>
      <c r="M24" s="41"/>
    </row>
    <row r="25" spans="2:15" x14ac:dyDescent="0.35">
      <c r="B25" s="12">
        <v>6021120</v>
      </c>
      <c r="C25" s="22" t="s">
        <v>39</v>
      </c>
      <c r="D25" s="23">
        <v>418</v>
      </c>
      <c r="E25" s="24" t="s">
        <v>40</v>
      </c>
      <c r="F25" s="6"/>
      <c r="G25" s="35">
        <f t="shared" si="0"/>
        <v>0</v>
      </c>
      <c r="H25" s="48"/>
      <c r="I25" s="41"/>
      <c r="J25"/>
    </row>
    <row r="26" spans="2:15" x14ac:dyDescent="0.35">
      <c r="B26" s="15">
        <v>6021125</v>
      </c>
      <c r="C26" s="16" t="s">
        <v>41</v>
      </c>
      <c r="D26" s="15">
        <f>35*2</f>
        <v>70</v>
      </c>
      <c r="E26" s="15" t="s">
        <v>40</v>
      </c>
      <c r="F26" s="6"/>
      <c r="G26" s="35">
        <f t="shared" si="0"/>
        <v>0</v>
      </c>
      <c r="H26" s="41"/>
      <c r="I26" s="41"/>
      <c r="J26"/>
    </row>
    <row r="27" spans="2:15" x14ac:dyDescent="0.35">
      <c r="B27" s="15">
        <v>6021130</v>
      </c>
      <c r="C27" s="16" t="s">
        <v>42</v>
      </c>
      <c r="D27" s="15">
        <v>299</v>
      </c>
      <c r="E27" s="15" t="s">
        <v>40</v>
      </c>
      <c r="F27" s="6"/>
      <c r="G27" s="35">
        <f t="shared" si="0"/>
        <v>0</v>
      </c>
      <c r="H27" s="41"/>
      <c r="I27" s="41"/>
      <c r="J27"/>
    </row>
    <row r="28" spans="2:15" x14ac:dyDescent="0.35">
      <c r="B28" s="15">
        <v>6041200</v>
      </c>
      <c r="C28" s="16" t="s">
        <v>43</v>
      </c>
      <c r="D28" s="15">
        <v>84</v>
      </c>
      <c r="E28" s="15" t="s">
        <v>26</v>
      </c>
      <c r="F28" s="6"/>
      <c r="G28" s="35">
        <f t="shared" si="0"/>
        <v>0</v>
      </c>
      <c r="H28" s="41"/>
      <c r="I28" s="41"/>
      <c r="J28"/>
    </row>
    <row r="29" spans="2:15" x14ac:dyDescent="0.35">
      <c r="B29" s="15" t="s">
        <v>44</v>
      </c>
      <c r="C29" s="16" t="s">
        <v>45</v>
      </c>
      <c r="D29" s="15">
        <f>8*2</f>
        <v>16</v>
      </c>
      <c r="E29" s="15" t="s">
        <v>16</v>
      </c>
      <c r="F29" s="6"/>
      <c r="G29" s="35">
        <f t="shared" si="0"/>
        <v>0</v>
      </c>
      <c r="H29" s="41"/>
      <c r="I29" s="41"/>
      <c r="J29"/>
    </row>
    <row r="30" spans="2:15" x14ac:dyDescent="0.35">
      <c r="B30" s="25">
        <v>6250005</v>
      </c>
      <c r="C30" s="26" t="s">
        <v>46</v>
      </c>
      <c r="D30" s="23">
        <f>171.567*(2/7)</f>
        <v>49.019142857142853</v>
      </c>
      <c r="E30" s="12" t="s">
        <v>26</v>
      </c>
      <c r="F30" s="6"/>
      <c r="G30" s="35">
        <f t="shared" si="0"/>
        <v>0</v>
      </c>
      <c r="H30" s="41"/>
      <c r="I30" s="41"/>
      <c r="J30"/>
    </row>
    <row r="31" spans="2:15" x14ac:dyDescent="0.35">
      <c r="B31" s="25">
        <v>6250010</v>
      </c>
      <c r="C31" s="26" t="s">
        <v>47</v>
      </c>
      <c r="D31" s="23">
        <v>36.319000000000003</v>
      </c>
      <c r="E31" s="12" t="s">
        <v>26</v>
      </c>
      <c r="F31" s="6"/>
      <c r="G31" s="35">
        <f t="shared" si="0"/>
        <v>0</v>
      </c>
      <c r="H31" s="41"/>
      <c r="I31" s="41"/>
      <c r="J31"/>
    </row>
    <row r="32" spans="2:15" x14ac:dyDescent="0.35">
      <c r="B32" s="25">
        <v>6250015</v>
      </c>
      <c r="C32" s="26" t="s">
        <v>48</v>
      </c>
      <c r="D32" s="23">
        <v>294.42899999999997</v>
      </c>
      <c r="E32" s="27" t="s">
        <v>26</v>
      </c>
      <c r="F32" s="6"/>
      <c r="G32" s="35">
        <f t="shared" si="0"/>
        <v>0</v>
      </c>
      <c r="H32" s="41"/>
      <c r="I32" s="41"/>
      <c r="J32"/>
    </row>
    <row r="33" spans="2:13" x14ac:dyDescent="0.35">
      <c r="B33" s="25">
        <v>6250025</v>
      </c>
      <c r="C33" s="26" t="s">
        <v>49</v>
      </c>
      <c r="D33" s="23">
        <f>(13*4)+17+11+11+16+21</f>
        <v>128</v>
      </c>
      <c r="E33" s="12" t="s">
        <v>26</v>
      </c>
      <c r="F33" s="6"/>
      <c r="G33" s="35">
        <f t="shared" si="0"/>
        <v>0</v>
      </c>
      <c r="H33" s="41"/>
      <c r="I33" s="41"/>
      <c r="J33"/>
    </row>
    <row r="34" spans="2:13" x14ac:dyDescent="0.35">
      <c r="B34" s="25">
        <v>6250030</v>
      </c>
      <c r="C34" s="26" t="s">
        <v>50</v>
      </c>
      <c r="D34" s="23">
        <v>1</v>
      </c>
      <c r="E34" s="12" t="s">
        <v>22</v>
      </c>
      <c r="F34" s="6"/>
      <c r="G34" s="35">
        <f t="shared" si="0"/>
        <v>0</v>
      </c>
      <c r="H34" s="41"/>
      <c r="I34" s="41"/>
      <c r="J34"/>
      <c r="K34" s="5"/>
    </row>
    <row r="35" spans="2:13" x14ac:dyDescent="0.35">
      <c r="B35" s="25">
        <v>6250040</v>
      </c>
      <c r="C35" s="26" t="s">
        <v>51</v>
      </c>
      <c r="D35" s="23">
        <v>1</v>
      </c>
      <c r="E35" s="12" t="s">
        <v>22</v>
      </c>
      <c r="F35" s="6"/>
      <c r="G35" s="35">
        <f t="shared" si="0"/>
        <v>0</v>
      </c>
      <c r="H35" s="41"/>
      <c r="I35" s="41"/>
      <c r="J35"/>
    </row>
    <row r="36" spans="2:13" x14ac:dyDescent="0.35">
      <c r="B36" s="25">
        <v>6250110</v>
      </c>
      <c r="C36" s="26" t="s">
        <v>52</v>
      </c>
      <c r="D36" s="23">
        <f>1029.616*2</f>
        <v>2059.232</v>
      </c>
      <c r="E36" s="12" t="s">
        <v>26</v>
      </c>
      <c r="F36" s="6"/>
      <c r="G36" s="35">
        <f t="shared" si="0"/>
        <v>0</v>
      </c>
      <c r="H36" s="41"/>
      <c r="I36" s="41"/>
      <c r="J36"/>
    </row>
    <row r="37" spans="2:13" x14ac:dyDescent="0.35">
      <c r="B37" s="25">
        <v>6271005</v>
      </c>
      <c r="C37" s="17" t="s">
        <v>53</v>
      </c>
      <c r="D37" s="23">
        <f>D30</f>
        <v>49.019142857142853</v>
      </c>
      <c r="E37" s="12" t="s">
        <v>26</v>
      </c>
      <c r="F37" s="6"/>
      <c r="G37" s="35">
        <f t="shared" si="0"/>
        <v>0</v>
      </c>
      <c r="H37" s="41"/>
      <c r="I37" s="41"/>
      <c r="J37"/>
    </row>
    <row r="38" spans="2:13" x14ac:dyDescent="0.35">
      <c r="B38" s="12">
        <v>6271010</v>
      </c>
      <c r="C38" s="17" t="s">
        <v>54</v>
      </c>
      <c r="D38" s="23">
        <f t="shared" ref="D38:D43" si="1">D31</f>
        <v>36.319000000000003</v>
      </c>
      <c r="E38" s="12" t="s">
        <v>26</v>
      </c>
      <c r="F38" s="6"/>
      <c r="G38" s="35">
        <f t="shared" si="0"/>
        <v>0</v>
      </c>
      <c r="H38" s="41"/>
      <c r="I38" s="41"/>
      <c r="J38"/>
    </row>
    <row r="39" spans="2:13" x14ac:dyDescent="0.35">
      <c r="B39" s="25">
        <v>6271015</v>
      </c>
      <c r="C39" s="17" t="s">
        <v>55</v>
      </c>
      <c r="D39" s="23">
        <f t="shared" si="1"/>
        <v>294.42899999999997</v>
      </c>
      <c r="E39" s="27" t="s">
        <v>26</v>
      </c>
      <c r="F39" s="6"/>
      <c r="G39" s="35">
        <f t="shared" si="0"/>
        <v>0</v>
      </c>
      <c r="H39" s="41"/>
      <c r="I39" s="41"/>
      <c r="J39"/>
    </row>
    <row r="40" spans="2:13" x14ac:dyDescent="0.35">
      <c r="B40" s="25">
        <v>6271025</v>
      </c>
      <c r="C40" s="17" t="s">
        <v>56</v>
      </c>
      <c r="D40" s="23">
        <f t="shared" si="1"/>
        <v>128</v>
      </c>
      <c r="E40" s="12" t="s">
        <v>26</v>
      </c>
      <c r="F40" s="6"/>
      <c r="G40" s="35">
        <f t="shared" si="0"/>
        <v>0</v>
      </c>
      <c r="H40" s="41"/>
      <c r="I40" s="41"/>
      <c r="J40"/>
    </row>
    <row r="41" spans="2:13" x14ac:dyDescent="0.35">
      <c r="B41" s="25">
        <v>6271030</v>
      </c>
      <c r="C41" s="17" t="s">
        <v>57</v>
      </c>
      <c r="D41" s="23">
        <f t="shared" si="1"/>
        <v>1</v>
      </c>
      <c r="E41" s="12" t="s">
        <v>22</v>
      </c>
      <c r="F41" s="6"/>
      <c r="G41" s="35">
        <f t="shared" si="0"/>
        <v>0</v>
      </c>
      <c r="H41" s="41"/>
      <c r="I41" s="41"/>
      <c r="J41"/>
    </row>
    <row r="42" spans="2:13" x14ac:dyDescent="0.35">
      <c r="B42" s="25">
        <v>6271040</v>
      </c>
      <c r="C42" s="17" t="s">
        <v>58</v>
      </c>
      <c r="D42" s="23">
        <f t="shared" si="1"/>
        <v>1</v>
      </c>
      <c r="E42" s="12" t="s">
        <v>22</v>
      </c>
      <c r="F42" s="6"/>
      <c r="G42" s="35">
        <f t="shared" si="0"/>
        <v>0</v>
      </c>
      <c r="H42" s="41"/>
      <c r="I42" s="41"/>
      <c r="J42"/>
    </row>
    <row r="43" spans="2:13" x14ac:dyDescent="0.35">
      <c r="B43" s="25">
        <v>6271074</v>
      </c>
      <c r="C43" s="17" t="s">
        <v>59</v>
      </c>
      <c r="D43" s="23">
        <f t="shared" si="1"/>
        <v>2059.232</v>
      </c>
      <c r="E43" s="12" t="s">
        <v>26</v>
      </c>
      <c r="F43" s="6"/>
      <c r="G43" s="35">
        <f t="shared" si="0"/>
        <v>0</v>
      </c>
      <c r="H43" s="41"/>
      <c r="I43" s="41"/>
      <c r="J43"/>
    </row>
    <row r="44" spans="2:13" x14ac:dyDescent="0.35">
      <c r="B44" s="25">
        <v>6301100</v>
      </c>
      <c r="C44" s="17" t="s">
        <v>60</v>
      </c>
      <c r="D44" s="23">
        <v>13</v>
      </c>
      <c r="E44" s="12" t="s">
        <v>16</v>
      </c>
      <c r="F44" s="6"/>
      <c r="G44" s="35">
        <f t="shared" si="0"/>
        <v>0</v>
      </c>
      <c r="H44" s="41"/>
      <c r="I44" s="41"/>
      <c r="J44"/>
    </row>
    <row r="45" spans="2:13" x14ac:dyDescent="0.35">
      <c r="B45" s="15">
        <v>6510105</v>
      </c>
      <c r="C45" s="28" t="s">
        <v>61</v>
      </c>
      <c r="D45" s="23">
        <f>9+9+5+5+6.25+2.67+1.89*3</f>
        <v>42.59</v>
      </c>
      <c r="E45" s="12" t="s">
        <v>40</v>
      </c>
      <c r="F45" s="6"/>
      <c r="G45" s="35">
        <f t="shared" si="0"/>
        <v>0</v>
      </c>
      <c r="H45" s="41"/>
      <c r="I45" s="41"/>
      <c r="J45"/>
    </row>
    <row r="46" spans="2:13" x14ac:dyDescent="0.35">
      <c r="B46" s="15">
        <v>6531210</v>
      </c>
      <c r="C46" s="28" t="s">
        <v>62</v>
      </c>
      <c r="D46" s="23">
        <f>14*6</f>
        <v>84</v>
      </c>
      <c r="E46" s="12" t="s">
        <v>26</v>
      </c>
      <c r="F46" s="6"/>
      <c r="G46" s="35">
        <f t="shared" si="0"/>
        <v>0</v>
      </c>
      <c r="H46" s="41"/>
      <c r="I46" s="41"/>
      <c r="J46"/>
      <c r="L46" s="47"/>
      <c r="M46" s="5"/>
    </row>
    <row r="47" spans="2:13" x14ac:dyDescent="0.35">
      <c r="B47" s="15">
        <v>6650900</v>
      </c>
      <c r="C47" s="16" t="s">
        <v>63</v>
      </c>
      <c r="D47" s="15">
        <v>1</v>
      </c>
      <c r="E47" s="15" t="s">
        <v>16</v>
      </c>
      <c r="F47" s="6"/>
      <c r="G47" s="35">
        <f t="shared" si="0"/>
        <v>0</v>
      </c>
      <c r="H47" s="41"/>
      <c r="I47" s="41"/>
      <c r="J47"/>
      <c r="L47" s="47"/>
      <c r="M47" s="5"/>
    </row>
    <row r="48" spans="2:13" x14ac:dyDescent="0.35">
      <c r="B48" s="15">
        <v>6651091</v>
      </c>
      <c r="C48" s="16" t="s">
        <v>64</v>
      </c>
      <c r="D48" s="15">
        <v>14</v>
      </c>
      <c r="E48" s="15" t="s">
        <v>16</v>
      </c>
      <c r="F48" s="6"/>
      <c r="G48" s="35">
        <f t="shared" si="0"/>
        <v>0</v>
      </c>
      <c r="H48" s="41"/>
      <c r="I48" s="41"/>
      <c r="J48"/>
      <c r="L48" s="47"/>
      <c r="M48" s="5"/>
    </row>
    <row r="49" spans="2:13" x14ac:dyDescent="0.35">
      <c r="B49" s="15" t="s">
        <v>65</v>
      </c>
      <c r="C49" s="16" t="s">
        <v>66</v>
      </c>
      <c r="D49" s="15">
        <v>5537</v>
      </c>
      <c r="E49" s="15" t="s">
        <v>26</v>
      </c>
      <c r="F49" s="6"/>
      <c r="G49" s="35">
        <f t="shared" si="0"/>
        <v>0</v>
      </c>
      <c r="H49" s="41"/>
      <c r="I49" s="41"/>
      <c r="J49"/>
      <c r="L49" s="47"/>
      <c r="M49" s="5"/>
    </row>
    <row r="50" spans="2:13" x14ac:dyDescent="0.35">
      <c r="B50" s="15" t="s">
        <v>67</v>
      </c>
      <c r="C50" s="16" t="s">
        <v>68</v>
      </c>
      <c r="D50" s="15">
        <v>842</v>
      </c>
      <c r="E50" s="15" t="s">
        <v>26</v>
      </c>
      <c r="F50" s="6"/>
      <c r="G50" s="35">
        <f t="shared" si="0"/>
        <v>0</v>
      </c>
      <c r="H50" s="41"/>
      <c r="I50" s="41"/>
      <c r="J50"/>
      <c r="L50" s="47"/>
      <c r="M50" s="5"/>
    </row>
    <row r="51" spans="2:13" x14ac:dyDescent="0.35">
      <c r="B51" s="15" t="s">
        <v>69</v>
      </c>
      <c r="C51" s="16" t="s">
        <v>70</v>
      </c>
      <c r="D51" s="15">
        <v>100</v>
      </c>
      <c r="E51" s="15" t="s">
        <v>26</v>
      </c>
      <c r="F51" s="6"/>
      <c r="G51" s="35">
        <f t="shared" si="0"/>
        <v>0</v>
      </c>
      <c r="H51" s="41"/>
      <c r="I51" s="41"/>
      <c r="J51"/>
      <c r="L51" s="47"/>
      <c r="M51" s="5"/>
    </row>
    <row r="52" spans="2:13" x14ac:dyDescent="0.35">
      <c r="B52" s="15">
        <v>6760020</v>
      </c>
      <c r="C52" s="16" t="s">
        <v>71</v>
      </c>
      <c r="D52" s="15">
        <v>1435</v>
      </c>
      <c r="E52" s="15" t="s">
        <v>26</v>
      </c>
      <c r="F52" s="6"/>
      <c r="G52" s="35">
        <f t="shared" si="0"/>
        <v>0</v>
      </c>
      <c r="H52" s="41"/>
      <c r="I52" s="41"/>
      <c r="J52"/>
      <c r="L52" s="47"/>
      <c r="M52" s="5"/>
    </row>
    <row r="53" spans="2:13" x14ac:dyDescent="0.35">
      <c r="B53" s="15">
        <v>6770319</v>
      </c>
      <c r="C53" s="16" t="s">
        <v>72</v>
      </c>
      <c r="D53" s="15">
        <v>6005</v>
      </c>
      <c r="E53" s="15" t="s">
        <v>26</v>
      </c>
      <c r="F53" s="6"/>
      <c r="G53" s="35">
        <f t="shared" si="0"/>
        <v>0</v>
      </c>
      <c r="H53" s="41"/>
      <c r="I53" s="41"/>
      <c r="J53"/>
      <c r="L53" s="47"/>
      <c r="M53" s="5"/>
    </row>
    <row r="54" spans="2:13" x14ac:dyDescent="0.35">
      <c r="B54" s="15">
        <v>6770413</v>
      </c>
      <c r="C54" s="16" t="s">
        <v>73</v>
      </c>
      <c r="D54" s="15">
        <v>204</v>
      </c>
      <c r="E54" s="15" t="s">
        <v>26</v>
      </c>
      <c r="F54" s="6"/>
      <c r="G54" s="35">
        <f t="shared" si="0"/>
        <v>0</v>
      </c>
      <c r="H54" s="41"/>
      <c r="I54" s="41"/>
      <c r="J54"/>
      <c r="L54" s="47"/>
      <c r="M54" s="5"/>
    </row>
    <row r="55" spans="2:13" x14ac:dyDescent="0.35">
      <c r="B55" s="15">
        <v>6780495</v>
      </c>
      <c r="C55" s="16" t="s">
        <v>74</v>
      </c>
      <c r="D55" s="15">
        <v>204</v>
      </c>
      <c r="E55" s="15" t="s">
        <v>26</v>
      </c>
      <c r="F55" s="6"/>
      <c r="G55" s="35">
        <f t="shared" si="0"/>
        <v>0</v>
      </c>
      <c r="H55" s="41"/>
      <c r="I55" s="41"/>
      <c r="J55"/>
      <c r="L55" s="47"/>
      <c r="M55" s="5"/>
    </row>
    <row r="56" spans="2:13" x14ac:dyDescent="0.35">
      <c r="B56" s="15">
        <v>6800530</v>
      </c>
      <c r="C56" s="16" t="s">
        <v>75</v>
      </c>
      <c r="D56" s="15">
        <v>2</v>
      </c>
      <c r="E56" s="15" t="s">
        <v>16</v>
      </c>
      <c r="F56" s="6"/>
      <c r="G56" s="35">
        <f t="shared" si="0"/>
        <v>0</v>
      </c>
      <c r="H56" s="41"/>
      <c r="I56" s="41"/>
      <c r="J56"/>
      <c r="L56" s="47"/>
      <c r="M56" s="5"/>
    </row>
    <row r="57" spans="2:13" x14ac:dyDescent="0.35">
      <c r="B57" s="15">
        <v>6885993</v>
      </c>
      <c r="C57" s="16" t="s">
        <v>76</v>
      </c>
      <c r="D57" s="15">
        <v>1</v>
      </c>
      <c r="E57" s="15" t="s">
        <v>16</v>
      </c>
      <c r="F57" s="6"/>
      <c r="G57" s="35">
        <f t="shared" si="0"/>
        <v>0</v>
      </c>
      <c r="H57" s="41"/>
      <c r="I57" s="41"/>
      <c r="J57"/>
      <c r="L57" s="47"/>
      <c r="M57" s="5"/>
    </row>
    <row r="58" spans="2:13" x14ac:dyDescent="0.35">
      <c r="B58" s="15">
        <v>6888110</v>
      </c>
      <c r="C58" s="16" t="s">
        <v>77</v>
      </c>
      <c r="D58" s="15">
        <v>14</v>
      </c>
      <c r="E58" s="15" t="s">
        <v>16</v>
      </c>
      <c r="F58" s="6"/>
      <c r="G58" s="35">
        <f t="shared" si="0"/>
        <v>0</v>
      </c>
      <c r="H58" s="41"/>
      <c r="I58" s="41"/>
      <c r="J58"/>
      <c r="L58" s="47"/>
      <c r="M58" s="5"/>
    </row>
    <row r="59" spans="2:13" x14ac:dyDescent="0.35">
      <c r="B59" s="15">
        <v>7143618</v>
      </c>
      <c r="C59" s="16" t="s">
        <v>78</v>
      </c>
      <c r="D59" s="19">
        <v>176</v>
      </c>
      <c r="E59" s="12" t="s">
        <v>79</v>
      </c>
      <c r="F59" s="6"/>
      <c r="G59" s="35">
        <f t="shared" si="0"/>
        <v>0</v>
      </c>
      <c r="H59" s="41"/>
      <c r="I59" s="41"/>
      <c r="J59"/>
    </row>
    <row r="60" spans="2:13" x14ac:dyDescent="0.35">
      <c r="B60" s="15">
        <v>7143642</v>
      </c>
      <c r="C60" s="16" t="s">
        <v>80</v>
      </c>
      <c r="D60" s="15">
        <v>12</v>
      </c>
      <c r="E60" s="15" t="s">
        <v>26</v>
      </c>
      <c r="F60" s="6"/>
      <c r="G60" s="35">
        <f t="shared" si="0"/>
        <v>0</v>
      </c>
      <c r="J60"/>
    </row>
    <row r="61" spans="2:13" x14ac:dyDescent="0.35">
      <c r="B61" s="15">
        <v>7143648</v>
      </c>
      <c r="C61" s="16" t="s">
        <v>81</v>
      </c>
      <c r="D61" s="15">
        <v>576</v>
      </c>
      <c r="E61" s="15" t="s">
        <v>26</v>
      </c>
      <c r="F61" s="6"/>
      <c r="G61" s="35">
        <f t="shared" si="0"/>
        <v>0</v>
      </c>
      <c r="J61"/>
    </row>
    <row r="62" spans="2:13" x14ac:dyDescent="0.35">
      <c r="B62" s="12">
        <v>7192021</v>
      </c>
      <c r="C62" s="17" t="s">
        <v>82</v>
      </c>
      <c r="D62" s="14">
        <v>8</v>
      </c>
      <c r="E62" s="12" t="s">
        <v>22</v>
      </c>
      <c r="F62" s="6"/>
      <c r="G62" s="35">
        <f t="shared" si="0"/>
        <v>0</v>
      </c>
      <c r="H62" s="41"/>
      <c r="I62" s="41"/>
      <c r="J62"/>
    </row>
    <row r="63" spans="2:13" x14ac:dyDescent="0.35">
      <c r="B63" s="15">
        <v>7192108</v>
      </c>
      <c r="C63" s="16" t="s">
        <v>83</v>
      </c>
      <c r="D63" s="15">
        <v>1</v>
      </c>
      <c r="E63" s="15" t="s">
        <v>16</v>
      </c>
      <c r="F63" s="6"/>
      <c r="G63" s="35">
        <f t="shared" si="0"/>
        <v>0</v>
      </c>
      <c r="J63"/>
    </row>
    <row r="64" spans="2:13" x14ac:dyDescent="0.35">
      <c r="B64" s="15">
        <v>7196000</v>
      </c>
      <c r="C64" s="16" t="s">
        <v>84</v>
      </c>
      <c r="D64" s="15">
        <v>41</v>
      </c>
      <c r="E64" s="15" t="s">
        <v>26</v>
      </c>
      <c r="F64" s="6"/>
      <c r="G64" s="35">
        <f t="shared" si="0"/>
        <v>0</v>
      </c>
      <c r="J64"/>
    </row>
    <row r="65" spans="2:12" x14ac:dyDescent="0.35">
      <c r="B65" s="12">
        <v>7204100</v>
      </c>
      <c r="C65" s="13" t="s">
        <v>85</v>
      </c>
      <c r="D65" s="14">
        <f>8861.7265/9</f>
        <v>984.63627777777788</v>
      </c>
      <c r="E65" s="12" t="s">
        <v>24</v>
      </c>
      <c r="F65" s="6"/>
      <c r="G65" s="35">
        <f t="shared" si="0"/>
        <v>0</v>
      </c>
      <c r="H65" s="41"/>
      <c r="I65" s="41"/>
      <c r="J65"/>
    </row>
    <row r="66" spans="2:12" x14ac:dyDescent="0.35">
      <c r="B66" s="12">
        <v>7204900</v>
      </c>
      <c r="C66" s="17" t="s">
        <v>86</v>
      </c>
      <c r="D66" s="14">
        <v>25.38</v>
      </c>
      <c r="E66" s="12" t="s">
        <v>87</v>
      </c>
      <c r="F66" s="6"/>
      <c r="G66" s="35">
        <f t="shared" si="0"/>
        <v>0</v>
      </c>
      <c r="H66" s="41"/>
      <c r="I66" s="41"/>
      <c r="J66"/>
    </row>
    <row r="67" spans="2:12" x14ac:dyDescent="0.35">
      <c r="B67" s="15">
        <v>7209000</v>
      </c>
      <c r="C67" s="16" t="s">
        <v>88</v>
      </c>
      <c r="D67" s="18">
        <f>135.5718/9</f>
        <v>15.063533333333332</v>
      </c>
      <c r="E67" s="15" t="s">
        <v>24</v>
      </c>
      <c r="F67" s="6"/>
      <c r="G67" s="35">
        <f t="shared" si="0"/>
        <v>0</v>
      </c>
      <c r="J67"/>
    </row>
    <row r="68" spans="2:12" x14ac:dyDescent="0.35">
      <c r="B68" s="15">
        <v>8041020</v>
      </c>
      <c r="C68" s="16" t="s">
        <v>89</v>
      </c>
      <c r="D68" s="15">
        <v>63</v>
      </c>
      <c r="E68" s="15" t="s">
        <v>34</v>
      </c>
      <c r="F68" s="6"/>
      <c r="G68" s="35">
        <f t="shared" si="0"/>
        <v>0</v>
      </c>
      <c r="J68"/>
    </row>
    <row r="69" spans="2:12" x14ac:dyDescent="0.35">
      <c r="B69" s="15">
        <v>8048210</v>
      </c>
      <c r="C69" s="16" t="s">
        <v>90</v>
      </c>
      <c r="D69" s="15">
        <v>84</v>
      </c>
      <c r="E69" s="15" t="s">
        <v>24</v>
      </c>
      <c r="F69" s="6"/>
      <c r="G69" s="35">
        <f t="shared" si="0"/>
        <v>0</v>
      </c>
      <c r="J69"/>
    </row>
    <row r="70" spans="2:12" x14ac:dyDescent="0.35">
      <c r="B70" s="12">
        <v>8091010</v>
      </c>
      <c r="C70" s="17" t="s">
        <v>91</v>
      </c>
      <c r="D70" s="14">
        <v>2</v>
      </c>
      <c r="E70" s="12" t="s">
        <v>16</v>
      </c>
      <c r="F70" s="6"/>
      <c r="G70" s="35">
        <f t="shared" si="0"/>
        <v>0</v>
      </c>
      <c r="H70" s="41"/>
      <c r="I70" s="41"/>
      <c r="J70"/>
    </row>
    <row r="71" spans="2:12" x14ac:dyDescent="0.35">
      <c r="B71" s="12">
        <v>8091050</v>
      </c>
      <c r="C71" s="17" t="s">
        <v>92</v>
      </c>
      <c r="D71" s="14">
        <v>1</v>
      </c>
      <c r="E71" s="12" t="s">
        <v>13</v>
      </c>
      <c r="F71" s="6"/>
      <c r="G71" s="35">
        <f t="shared" ref="G71:G89" si="2">D71*F71</f>
        <v>0</v>
      </c>
      <c r="H71" s="41"/>
      <c r="I71" s="41"/>
      <c r="J71"/>
    </row>
    <row r="72" spans="2:12" x14ac:dyDescent="0.35">
      <c r="B72" s="15">
        <v>8100100</v>
      </c>
      <c r="C72" s="16" t="s">
        <v>93</v>
      </c>
      <c r="D72" s="29">
        <v>0.67230000000000001</v>
      </c>
      <c r="E72" s="15" t="s">
        <v>94</v>
      </c>
      <c r="F72" s="6"/>
      <c r="G72" s="35">
        <f t="shared" si="2"/>
        <v>0</v>
      </c>
      <c r="H72" s="41"/>
      <c r="I72" s="41"/>
      <c r="J72"/>
    </row>
    <row r="73" spans="2:12" x14ac:dyDescent="0.35">
      <c r="B73" s="15">
        <v>8100200</v>
      </c>
      <c r="C73" s="16" t="s">
        <v>95</v>
      </c>
      <c r="D73" s="29">
        <f>D72/2</f>
        <v>0.33615</v>
      </c>
      <c r="E73" s="15" t="s">
        <v>94</v>
      </c>
      <c r="F73" s="6"/>
      <c r="G73" s="35">
        <f t="shared" si="2"/>
        <v>0</v>
      </c>
      <c r="H73" s="41"/>
      <c r="I73" s="41"/>
      <c r="J73"/>
    </row>
    <row r="74" spans="2:12" x14ac:dyDescent="0.35">
      <c r="B74" s="15">
        <v>8101105</v>
      </c>
      <c r="C74" s="16" t="s">
        <v>96</v>
      </c>
      <c r="D74" s="19">
        <v>181</v>
      </c>
      <c r="E74" s="15" t="s">
        <v>28</v>
      </c>
      <c r="F74" s="6"/>
      <c r="G74" s="35">
        <f t="shared" si="2"/>
        <v>0</v>
      </c>
      <c r="H74" s="41"/>
      <c r="I74" s="41"/>
      <c r="J74"/>
      <c r="L74" s="49"/>
    </row>
    <row r="75" spans="2:12" x14ac:dyDescent="0.35">
      <c r="B75" s="30">
        <v>8104005</v>
      </c>
      <c r="C75" s="31" t="s">
        <v>97</v>
      </c>
      <c r="D75" s="32">
        <f>0.1*1000*$D$72</f>
        <v>67.23</v>
      </c>
      <c r="E75" s="30" t="s">
        <v>98</v>
      </c>
      <c r="F75" s="6"/>
      <c r="G75" s="35">
        <f t="shared" si="2"/>
        <v>0</v>
      </c>
      <c r="H75" s="50"/>
      <c r="I75" s="50"/>
      <c r="J75"/>
    </row>
    <row r="76" spans="2:12" x14ac:dyDescent="0.35">
      <c r="B76" s="30">
        <v>8104010</v>
      </c>
      <c r="C76" s="31" t="s">
        <v>99</v>
      </c>
      <c r="D76" s="32">
        <f>0.1*1000*$D$72</f>
        <v>67.23</v>
      </c>
      <c r="E76" s="30" t="s">
        <v>98</v>
      </c>
      <c r="F76" s="6"/>
      <c r="G76" s="35">
        <f t="shared" si="2"/>
        <v>0</v>
      </c>
      <c r="H76" s="50"/>
      <c r="I76" s="50"/>
      <c r="J76"/>
    </row>
    <row r="77" spans="2:12" x14ac:dyDescent="0.35">
      <c r="B77" s="30">
        <v>8104015</v>
      </c>
      <c r="C77" s="31" t="s">
        <v>100</v>
      </c>
      <c r="D77" s="32">
        <f>0.1*1000*$D$72</f>
        <v>67.23</v>
      </c>
      <c r="E77" s="30" t="s">
        <v>98</v>
      </c>
      <c r="F77" s="6"/>
      <c r="G77" s="35">
        <f t="shared" si="2"/>
        <v>0</v>
      </c>
      <c r="H77" s="50"/>
      <c r="I77" s="50"/>
      <c r="J77"/>
    </row>
    <row r="78" spans="2:12" x14ac:dyDescent="0.35">
      <c r="B78" s="30">
        <v>8105005</v>
      </c>
      <c r="C78" s="31" t="s">
        <v>101</v>
      </c>
      <c r="D78" s="33">
        <f>2000*$D$72</f>
        <v>1344.6</v>
      </c>
      <c r="E78" s="30" t="s">
        <v>98</v>
      </c>
      <c r="F78" s="6"/>
      <c r="G78" s="35">
        <f t="shared" si="2"/>
        <v>0</v>
      </c>
      <c r="H78" s="50"/>
      <c r="I78" s="50"/>
      <c r="J78"/>
    </row>
    <row r="79" spans="2:12" x14ac:dyDescent="0.35">
      <c r="B79" s="15">
        <v>8109050</v>
      </c>
      <c r="C79" s="16" t="s">
        <v>102</v>
      </c>
      <c r="D79" s="15">
        <v>54300</v>
      </c>
      <c r="E79" s="15" t="s">
        <v>103</v>
      </c>
      <c r="F79" s="6"/>
      <c r="G79" s="35">
        <f t="shared" si="2"/>
        <v>0</v>
      </c>
      <c r="J79"/>
    </row>
    <row r="80" spans="2:12" x14ac:dyDescent="0.35">
      <c r="B80" s="30">
        <v>8109901</v>
      </c>
      <c r="C80" s="31" t="s">
        <v>104</v>
      </c>
      <c r="D80" s="32">
        <f>(SUM(D72:D73))*2</f>
        <v>2.0169000000000001</v>
      </c>
      <c r="E80" s="30" t="s">
        <v>94</v>
      </c>
      <c r="F80" s="6"/>
      <c r="G80" s="35">
        <f t="shared" si="2"/>
        <v>0</v>
      </c>
      <c r="H80" s="50"/>
      <c r="I80" s="50"/>
      <c r="J80"/>
    </row>
    <row r="81" spans="2:14" x14ac:dyDescent="0.35">
      <c r="B81" s="30">
        <v>8110001</v>
      </c>
      <c r="C81" s="31" t="s">
        <v>105</v>
      </c>
      <c r="D81" s="32">
        <v>1</v>
      </c>
      <c r="E81" s="30" t="s">
        <v>13</v>
      </c>
      <c r="F81" s="6"/>
      <c r="G81" s="35">
        <f t="shared" si="2"/>
        <v>0</v>
      </c>
      <c r="H81" s="50"/>
      <c r="I81" s="50"/>
      <c r="J81"/>
    </row>
    <row r="82" spans="2:14" x14ac:dyDescent="0.35">
      <c r="B82" s="15">
        <v>8152004</v>
      </c>
      <c r="C82" s="16" t="s">
        <v>106</v>
      </c>
      <c r="D82" s="32">
        <f>(8*26)</f>
        <v>208</v>
      </c>
      <c r="E82" s="30" t="s">
        <v>26</v>
      </c>
      <c r="F82" s="6"/>
      <c r="G82" s="35">
        <f t="shared" si="2"/>
        <v>0</v>
      </c>
      <c r="H82" s="50"/>
      <c r="I82" s="50"/>
      <c r="J82"/>
      <c r="N82" s="5"/>
    </row>
    <row r="83" spans="2:14" x14ac:dyDescent="0.35">
      <c r="B83" s="15">
        <v>8152006</v>
      </c>
      <c r="C83" s="16" t="s">
        <v>107</v>
      </c>
      <c r="D83" s="32">
        <f>(8*26)</f>
        <v>208</v>
      </c>
      <c r="E83" s="30" t="s">
        <v>26</v>
      </c>
      <c r="F83" s="6"/>
      <c r="G83" s="35">
        <f t="shared" si="2"/>
        <v>0</v>
      </c>
      <c r="H83" s="50"/>
      <c r="I83" s="50"/>
      <c r="J83"/>
      <c r="N83" s="5"/>
    </row>
    <row r="84" spans="2:14" x14ac:dyDescent="0.35">
      <c r="B84" s="30">
        <v>8153000</v>
      </c>
      <c r="C84" s="31" t="s">
        <v>108</v>
      </c>
      <c r="D84" s="32">
        <v>2502.87</v>
      </c>
      <c r="E84" s="30" t="s">
        <v>26</v>
      </c>
      <c r="F84" s="6"/>
      <c r="G84" s="35">
        <f t="shared" si="2"/>
        <v>0</v>
      </c>
      <c r="H84" s="50"/>
      <c r="I84" s="50"/>
      <c r="J84"/>
    </row>
    <row r="85" spans="2:14" x14ac:dyDescent="0.35">
      <c r="B85" s="30">
        <v>8153090</v>
      </c>
      <c r="C85" s="31" t="s">
        <v>109</v>
      </c>
      <c r="D85" s="32">
        <f>D84*0.1</f>
        <v>250.28700000000001</v>
      </c>
      <c r="E85" s="30" t="s">
        <v>26</v>
      </c>
      <c r="F85" s="6"/>
      <c r="G85" s="35">
        <f t="shared" si="2"/>
        <v>0</v>
      </c>
      <c r="H85" s="50"/>
      <c r="I85" s="50"/>
      <c r="J85"/>
    </row>
    <row r="86" spans="2:14" x14ac:dyDescent="0.35">
      <c r="B86" s="30">
        <v>8154050</v>
      </c>
      <c r="C86" s="31" t="s">
        <v>110</v>
      </c>
      <c r="D86" s="32">
        <f>D84*0.25</f>
        <v>625.71749999999997</v>
      </c>
      <c r="E86" s="30" t="s">
        <v>26</v>
      </c>
      <c r="F86" s="6"/>
      <c r="G86" s="35">
        <f t="shared" si="2"/>
        <v>0</v>
      </c>
      <c r="H86" s="50"/>
      <c r="I86" s="50"/>
      <c r="J86"/>
    </row>
    <row r="87" spans="2:14" x14ac:dyDescent="0.35">
      <c r="B87" s="15">
        <v>8156200</v>
      </c>
      <c r="C87" s="22" t="s">
        <v>111</v>
      </c>
      <c r="D87" s="34">
        <v>16</v>
      </c>
      <c r="E87" s="30" t="s">
        <v>16</v>
      </c>
      <c r="F87" s="6"/>
      <c r="G87" s="35">
        <f t="shared" si="2"/>
        <v>0</v>
      </c>
      <c r="H87" s="50"/>
      <c r="I87" s="50"/>
      <c r="J87"/>
    </row>
    <row r="88" spans="2:14" x14ac:dyDescent="0.35">
      <c r="B88" s="15">
        <v>8156490</v>
      </c>
      <c r="C88" s="16" t="s">
        <v>112</v>
      </c>
      <c r="D88" s="19">
        <v>550</v>
      </c>
      <c r="E88" s="15" t="s">
        <v>24</v>
      </c>
      <c r="F88" s="6"/>
      <c r="G88" s="35">
        <f t="shared" si="2"/>
        <v>0</v>
      </c>
      <c r="H88" s="50"/>
      <c r="I88" s="50"/>
      <c r="J88"/>
    </row>
    <row r="89" spans="2:14" x14ac:dyDescent="0.35">
      <c r="B89" s="15"/>
      <c r="C89" s="22" t="s">
        <v>113</v>
      </c>
      <c r="D89" s="18">
        <v>18</v>
      </c>
      <c r="E89" s="15" t="s">
        <v>16</v>
      </c>
      <c r="F89" s="6"/>
      <c r="G89" s="35">
        <f t="shared" si="2"/>
        <v>0</v>
      </c>
      <c r="H89" s="41"/>
      <c r="I89" s="37"/>
      <c r="J89"/>
      <c r="L89" s="41"/>
    </row>
    <row r="90" spans="2:14" s="51" customFormat="1" ht="23.25" customHeight="1" x14ac:dyDescent="0.35">
      <c r="F90" s="53" t="s">
        <v>116</v>
      </c>
      <c r="G90" s="36">
        <f>SUM(G6:G89)</f>
        <v>0</v>
      </c>
      <c r="I90" s="52"/>
    </row>
    <row r="92" spans="2:14" x14ac:dyDescent="0.35">
      <c r="B92" s="59" t="s">
        <v>114</v>
      </c>
      <c r="C92" s="59"/>
      <c r="D92" s="59"/>
      <c r="E92" s="59"/>
      <c r="F92" s="59"/>
      <c r="G92" s="59"/>
    </row>
    <row r="93" spans="2:14" x14ac:dyDescent="0.35">
      <c r="B93" s="59"/>
      <c r="C93" s="59"/>
      <c r="D93" s="59"/>
      <c r="E93" s="59"/>
      <c r="F93" s="59"/>
      <c r="G93" s="59"/>
      <c r="I93" s="58"/>
      <c r="J93" s="58"/>
      <c r="K93" s="49"/>
      <c r="M93" s="49"/>
    </row>
    <row r="94" spans="2:14" x14ac:dyDescent="0.35">
      <c r="B94" s="59"/>
      <c r="C94" s="59"/>
      <c r="D94" s="59"/>
      <c r="E94" s="59"/>
      <c r="F94" s="59"/>
      <c r="G94" s="59"/>
      <c r="J94"/>
    </row>
    <row r="95" spans="2:14" x14ac:dyDescent="0.35">
      <c r="J95"/>
    </row>
    <row r="96" spans="2:14" x14ac:dyDescent="0.35">
      <c r="B96" t="s">
        <v>115</v>
      </c>
      <c r="J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sheetData>
  <sheetProtection algorithmName="SHA-512" hashValue="Yrk4C+ZAQPkJZYNObSgeY+9v6WJa4xWROEl7U7slb9Ie2PGILzbBQ68wlxsdkiGWFA2V/iFoYzOwAthdh/z9cg==" saltValue="eH0luEFKBboFRfr1xQx66g==" spinCount="100000" sheet="1" objects="1" scenarios="1"/>
  <mergeCells count="6">
    <mergeCell ref="B1:G1"/>
    <mergeCell ref="B2:G2"/>
    <mergeCell ref="H23:K23"/>
    <mergeCell ref="L23:O23"/>
    <mergeCell ref="I93:J93"/>
    <mergeCell ref="B92:G94"/>
  </mergeCells>
  <pageMargins left="0.7" right="0.7" top="0.75" bottom="0.75" header="0.3" footer="0.3"/>
  <pageSetup scale="5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Estimate</vt:lpstr>
      <vt:lpstr>'Cost Estimate'!Print_Area</vt:lpstr>
    </vt:vector>
  </TitlesOfParts>
  <Company>Infrastructure Consulting and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Schwartz</dc:creator>
  <cp:lastModifiedBy>Kay McIntyre</cp:lastModifiedBy>
  <cp:lastPrinted>2023-10-13T21:25:46Z</cp:lastPrinted>
  <dcterms:created xsi:type="dcterms:W3CDTF">2023-10-13T21:12:04Z</dcterms:created>
  <dcterms:modified xsi:type="dcterms:W3CDTF">2023-10-16T04:26:26Z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2023-10-16T04:26:08Z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0837659a-1449-4abb-9eff-06c26afb08c5</vt:lpwstr>
  </property>
  <property fmtid="{D5CDD505-2E9C-101B-9397-08002B2CF9AE}" pid="7" name="MSIP_Label_defa4170-0d19-0005-0004-bc88714345d2_ActionId">
    <vt:lpwstr>9d92c4df-f6db-481e-ab04-cfb37ff60067</vt:lpwstr>
  </property>
  <property fmtid="{D5CDD505-2E9C-101B-9397-08002B2CF9AE}" pid="8" name="MSIP_Label_defa4170-0d19-0005-0004-bc88714345d2_ContentBits">
    <vt:lpwstr>0</vt:lpwstr>
  </property>
</Properties>
</file>