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ESD\NESD\Water Quality Section\Purchasing (Permanent Record)\Lab Quote for Analytical FY2021_2022\"/>
    </mc:Choice>
  </mc:AlternateContent>
  <xr:revisionPtr revIDLastSave="0" documentId="13_ncr:1_{1D22A7FC-29C3-4087-A75A-919897A3F0E1}" xr6:coauthVersionLast="45" xr6:coauthVersionMax="45" xr10:uidLastSave="{00000000-0000-0000-0000-000000000000}"/>
  <bookViews>
    <workbookView xWindow="7515" yWindow="1290" windowWidth="11130" windowHeight="10635" xr2:uid="{00000000-000D-0000-FFFF-FFFF00000000}"/>
  </bookViews>
  <sheets>
    <sheet name="Perdido" sheetId="1" r:id="rId1"/>
    <sheet name="Perdido CAP" sheetId="2" r:id="rId2"/>
    <sheet name="Klondike" sheetId="3" r:id="rId3"/>
    <sheet name="Camp V" sheetId="4" r:id="rId4"/>
    <sheet name="Saufley" sheetId="5" r:id="rId5"/>
    <sheet name="Beulah" sheetId="6" r:id="rId6"/>
    <sheet name="Beulah RAP" sheetId="7" r:id="rId7"/>
    <sheet name="Totals" sheetId="8" r:id="rId8"/>
    <sheet name="Perdido ECUA Permit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5" i="1" l="1"/>
  <c r="W23" i="6" l="1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H22" i="2" l="1"/>
  <c r="G22" i="2"/>
  <c r="F22" i="2"/>
  <c r="E22" i="2"/>
  <c r="D22" i="2"/>
  <c r="E35" i="1" l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C35" i="1"/>
  <c r="L13" i="8" l="1"/>
  <c r="F13" i="8"/>
  <c r="D13" i="8"/>
  <c r="E13" i="8"/>
  <c r="G13" i="8"/>
  <c r="H13" i="8"/>
  <c r="I13" i="8"/>
  <c r="J13" i="8"/>
  <c r="D23" i="7"/>
  <c r="F23" i="7"/>
  <c r="G23" i="7"/>
  <c r="H23" i="7"/>
  <c r="I23" i="7"/>
  <c r="J23" i="7"/>
  <c r="L23" i="7"/>
  <c r="M23" i="7"/>
  <c r="N23" i="7"/>
  <c r="C23" i="6"/>
  <c r="E11" i="4"/>
  <c r="D11" i="4"/>
  <c r="C11" i="4"/>
  <c r="D16" i="3"/>
  <c r="E16" i="3"/>
  <c r="F16" i="3"/>
  <c r="G16" i="3"/>
  <c r="H16" i="3"/>
  <c r="I16" i="3"/>
  <c r="J16" i="3"/>
  <c r="C16" i="3"/>
  <c r="C2" i="8"/>
  <c r="C13" i="8" s="1"/>
  <c r="D35" i="1"/>
  <c r="K13" i="8" l="1"/>
  <c r="K14" i="8" s="1"/>
</calcChain>
</file>

<file path=xl/sharedStrings.xml><?xml version="1.0" encoding="utf-8"?>
<sst xmlns="http://schemas.openxmlformats.org/spreadsheetml/2006/main" count="1094" uniqueCount="223">
  <si>
    <t>MW-55</t>
  </si>
  <si>
    <t>MW-5</t>
  </si>
  <si>
    <t>MW-36</t>
  </si>
  <si>
    <t>MW-37</t>
  </si>
  <si>
    <t>MW-38</t>
  </si>
  <si>
    <t>MW-40</t>
  </si>
  <si>
    <t>MW-50</t>
  </si>
  <si>
    <t>MW-51</t>
  </si>
  <si>
    <t>MW-54</t>
  </si>
  <si>
    <t>MW-56</t>
  </si>
  <si>
    <t>MW-19</t>
  </si>
  <si>
    <t>MW-27</t>
  </si>
  <si>
    <t>MW-32</t>
  </si>
  <si>
    <t>MW-39</t>
  </si>
  <si>
    <t>MW-45R</t>
  </si>
  <si>
    <t>MW-46R</t>
  </si>
  <si>
    <t>MW-48</t>
  </si>
  <si>
    <t>MW-49</t>
  </si>
  <si>
    <t>MW-52R</t>
  </si>
  <si>
    <t>MW-53</t>
  </si>
  <si>
    <t>MW-58</t>
  </si>
  <si>
    <t>BZ-3</t>
  </si>
  <si>
    <t>MW-66</t>
  </si>
  <si>
    <t>MW-67</t>
  </si>
  <si>
    <t>Arsenic</t>
  </si>
  <si>
    <t>Benzene</t>
  </si>
  <si>
    <t>Iron</t>
  </si>
  <si>
    <t>Vinyl Chloride</t>
  </si>
  <si>
    <t>Boron</t>
  </si>
  <si>
    <t>Strontium</t>
  </si>
  <si>
    <t>Manganese</t>
  </si>
  <si>
    <t>Sodium</t>
  </si>
  <si>
    <t>Chloride</t>
  </si>
  <si>
    <t>TDS</t>
  </si>
  <si>
    <t>*</t>
  </si>
  <si>
    <t>Total Ammonia</t>
  </si>
  <si>
    <t>Cobalt</t>
  </si>
  <si>
    <t>Barium</t>
  </si>
  <si>
    <t>Lead</t>
  </si>
  <si>
    <t>C</t>
  </si>
  <si>
    <t>B</t>
  </si>
  <si>
    <t>WL</t>
  </si>
  <si>
    <t>D</t>
  </si>
  <si>
    <t>Designation</t>
  </si>
  <si>
    <t>BOD</t>
  </si>
  <si>
    <t>COD</t>
  </si>
  <si>
    <t>Copper</t>
  </si>
  <si>
    <t>Nitrate</t>
  </si>
  <si>
    <t>Hardness</t>
  </si>
  <si>
    <t>Total Nitrogen</t>
  </si>
  <si>
    <t>TOC</t>
  </si>
  <si>
    <t>TSS</t>
  </si>
  <si>
    <t>Unionized Ammonia</t>
  </si>
  <si>
    <t>Zinc</t>
  </si>
  <si>
    <t>App 1</t>
  </si>
  <si>
    <t>SW-5N</t>
  </si>
  <si>
    <t>SW-6</t>
  </si>
  <si>
    <t>SW-11</t>
  </si>
  <si>
    <t>SW-13</t>
  </si>
  <si>
    <t>SW-14</t>
  </si>
  <si>
    <t>D-SE-1</t>
  </si>
  <si>
    <t>D-SE-2</t>
  </si>
  <si>
    <t>D-SW-2</t>
  </si>
  <si>
    <t>D-WT-3</t>
  </si>
  <si>
    <t>D-NE-4</t>
  </si>
  <si>
    <t>Surface Water</t>
  </si>
  <si>
    <t>CAP</t>
  </si>
  <si>
    <t>MW-25</t>
  </si>
  <si>
    <t>Tetrachloroethene</t>
  </si>
  <si>
    <t>Trichloroethene</t>
  </si>
  <si>
    <t>MW-19D</t>
  </si>
  <si>
    <t>MW-20D</t>
  </si>
  <si>
    <t>MW-30</t>
  </si>
  <si>
    <t>MW-29</t>
  </si>
  <si>
    <t>MW-31</t>
  </si>
  <si>
    <t>MEX-4S</t>
  </si>
  <si>
    <t>MEX-4D</t>
  </si>
  <si>
    <t>PEX-2S</t>
  </si>
  <si>
    <t>PEX-2D</t>
  </si>
  <si>
    <t>PIW-2</t>
  </si>
  <si>
    <t>PIW-3</t>
  </si>
  <si>
    <t>DW-4S</t>
  </si>
  <si>
    <t>DW-5S</t>
  </si>
  <si>
    <t>DW-6S</t>
  </si>
  <si>
    <t>DW-2I</t>
  </si>
  <si>
    <t>MW-3</t>
  </si>
  <si>
    <t>MW-3AR</t>
  </si>
  <si>
    <t>MW-6</t>
  </si>
  <si>
    <t>MW-7AR</t>
  </si>
  <si>
    <t>DW-5I</t>
  </si>
  <si>
    <t>DW-6I</t>
  </si>
  <si>
    <t>DW-6D</t>
  </si>
  <si>
    <t>Chlorides</t>
  </si>
  <si>
    <t>Mercury</t>
  </si>
  <si>
    <t>App I</t>
  </si>
  <si>
    <t>SW-1</t>
  </si>
  <si>
    <t>SW-2</t>
  </si>
  <si>
    <t>TP</t>
  </si>
  <si>
    <t>MW-8</t>
  </si>
  <si>
    <t>MW-9</t>
  </si>
  <si>
    <t>MW-10</t>
  </si>
  <si>
    <t>MW-11</t>
  </si>
  <si>
    <t>MW-2</t>
  </si>
  <si>
    <t>MW-1</t>
  </si>
  <si>
    <t>MW-4</t>
  </si>
  <si>
    <t>Parameters for all</t>
  </si>
  <si>
    <t>Aluminum</t>
  </si>
  <si>
    <t>Sulfate</t>
  </si>
  <si>
    <t xml:space="preserve">Iron </t>
  </si>
  <si>
    <t>Cadmium</t>
  </si>
  <si>
    <t>Chromium</t>
  </si>
  <si>
    <t>Xylenes</t>
  </si>
  <si>
    <t>MW-10R</t>
  </si>
  <si>
    <t>MW-7</t>
  </si>
  <si>
    <t>BMW-1R</t>
  </si>
  <si>
    <t>BMW-3R</t>
  </si>
  <si>
    <t>BMW-2</t>
  </si>
  <si>
    <t>BMW-7</t>
  </si>
  <si>
    <t>MW-6R</t>
  </si>
  <si>
    <t>MW-12</t>
  </si>
  <si>
    <t>MW-13</t>
  </si>
  <si>
    <t>MW-13D</t>
  </si>
  <si>
    <t>MW-14</t>
  </si>
  <si>
    <t>MW-15</t>
  </si>
  <si>
    <t>MW-16</t>
  </si>
  <si>
    <t>MW-17</t>
  </si>
  <si>
    <t>MW-18</t>
  </si>
  <si>
    <t>PAHs</t>
  </si>
  <si>
    <t>Ammonia as N</t>
  </si>
  <si>
    <t>Pentachlorophenol</t>
  </si>
  <si>
    <t>Tolune</t>
  </si>
  <si>
    <t>Xylene</t>
  </si>
  <si>
    <t>SW-3</t>
  </si>
  <si>
    <t>SW-7</t>
  </si>
  <si>
    <t>SW-8</t>
  </si>
  <si>
    <t>TN</t>
  </si>
  <si>
    <t>Penta-chlorophenol</t>
  </si>
  <si>
    <t>Tetra-chloroethene</t>
  </si>
  <si>
    <t>Total Wells</t>
  </si>
  <si>
    <t>Destroyed</t>
  </si>
  <si>
    <t xml:space="preserve">Total Wells </t>
  </si>
  <si>
    <t>Nutrients</t>
  </si>
  <si>
    <t>Perdido</t>
  </si>
  <si>
    <t>SW</t>
  </si>
  <si>
    <t>NO2</t>
  </si>
  <si>
    <t>NO3</t>
  </si>
  <si>
    <t>NOX</t>
  </si>
  <si>
    <t>Klondike</t>
  </si>
  <si>
    <t>Camp V</t>
  </si>
  <si>
    <t>GW</t>
  </si>
  <si>
    <t>Saufley</t>
  </si>
  <si>
    <t>Beulah</t>
  </si>
  <si>
    <t>Perdido CAP</t>
  </si>
  <si>
    <t>Beulah RAP</t>
  </si>
  <si>
    <t>Column1</t>
  </si>
  <si>
    <t>Total</t>
  </si>
  <si>
    <t>Column2</t>
  </si>
  <si>
    <t>Batches</t>
  </si>
  <si>
    <t>CAP/Permit</t>
  </si>
  <si>
    <t>Sand Filter</t>
  </si>
  <si>
    <t>Influent</t>
  </si>
  <si>
    <t>RW-2</t>
  </si>
  <si>
    <t>L-O (Fall only)</t>
  </si>
  <si>
    <t>Transfer Station and Leachate</t>
  </si>
  <si>
    <t>Nickel</t>
  </si>
  <si>
    <t>Silver</t>
  </si>
  <si>
    <t>Nitrite</t>
  </si>
  <si>
    <t>Nitrate + Nitrite</t>
  </si>
  <si>
    <t>Bicarbonate</t>
  </si>
  <si>
    <t>Cyanide</t>
  </si>
  <si>
    <t>Sulfide</t>
  </si>
  <si>
    <t>Beryllium</t>
  </si>
  <si>
    <t>Selenium</t>
  </si>
  <si>
    <t>Thallium</t>
  </si>
  <si>
    <t>Tin</t>
  </si>
  <si>
    <t>Vanadium</t>
  </si>
  <si>
    <t>Mercury (7470/7471)</t>
  </si>
  <si>
    <t>Antimony (all Appx II metals by 6010/6020)</t>
  </si>
  <si>
    <t>8260 Volatiles (Appx II)</t>
  </si>
  <si>
    <t>8270 Semi-volatiles (Appx II + TIC List)</t>
  </si>
  <si>
    <t>8081/8082 Pesticides/PCBs (Appx II)</t>
  </si>
  <si>
    <t>8151 Herbicides (Appx II)</t>
  </si>
  <si>
    <t>8011 EDB/DBCP</t>
  </si>
  <si>
    <t>EPA Methods 601 &amp; 602 Parameter List</t>
  </si>
  <si>
    <t>* Only the highlighted parameters are reported in RAP report for MW-6</t>
  </si>
  <si>
    <t>SW-10</t>
  </si>
  <si>
    <t>LL Mercury</t>
  </si>
  <si>
    <t>LL Mecury</t>
  </si>
  <si>
    <t>Full list = App 1 parameters, App 2 PAHs, Aluminum, Ammonia as Nitrogen, Iron, Manganese, Mercury, Sodium, Pentachlorophenol, TDS, Chloride, Nitrate</t>
  </si>
  <si>
    <r>
      <t xml:space="preserve">Last time MW-11 was sampled and full list = Spring 2014… next time should be </t>
    </r>
    <r>
      <rPr>
        <b/>
        <sz val="10"/>
        <color theme="1"/>
        <rFont val="Calibri"/>
        <family val="2"/>
        <scheme val="minor"/>
      </rPr>
      <t>SPRING 2019</t>
    </r>
  </si>
  <si>
    <t>GW = Total Ammonia, Boron, Iron, Manganese, Mercury, Sodium, Strontium, TDS, Chloride, Nitrate, App 1</t>
  </si>
  <si>
    <r>
      <t>At permit renewal (</t>
    </r>
    <r>
      <rPr>
        <b/>
        <sz val="10"/>
        <color theme="1"/>
        <rFont val="Calibri"/>
        <family val="2"/>
        <scheme val="minor"/>
      </rPr>
      <t>Spring 2021</t>
    </r>
    <r>
      <rPr>
        <sz val="10"/>
        <color theme="1"/>
        <rFont val="Calibri"/>
        <family val="2"/>
        <scheme val="minor"/>
      </rPr>
      <t>)</t>
    </r>
  </si>
  <si>
    <t>WL only</t>
  </si>
  <si>
    <t>Pentachlorophenol (permit only)</t>
  </si>
  <si>
    <t>* Mercury not on the list because it is included in App II.  App I is not listed because it is a subset of App II.</t>
  </si>
  <si>
    <t>Well</t>
  </si>
  <si>
    <t>MW-69 and BZ-3R will get an initial characterization Fall 2018.  Follow permit guidelines for Spring 2019.</t>
  </si>
  <si>
    <r>
      <rPr>
        <b/>
        <vertAlign val="superscript"/>
        <sz val="9"/>
        <color theme="1"/>
        <rFont val="Calibri"/>
        <family val="2"/>
      </rPr>
      <t>Ŧ</t>
    </r>
    <r>
      <rPr>
        <b/>
        <sz val="9"/>
        <color theme="1"/>
        <rFont val="Calibri"/>
        <family val="2"/>
        <scheme val="minor"/>
      </rPr>
      <t>MW-1AR</t>
    </r>
  </si>
  <si>
    <r>
      <rPr>
        <b/>
        <vertAlign val="superscript"/>
        <sz val="9"/>
        <color theme="1"/>
        <rFont val="Calibri"/>
        <family val="2"/>
        <scheme val="minor"/>
      </rPr>
      <t>Ŧ</t>
    </r>
    <r>
      <rPr>
        <b/>
        <sz val="9"/>
        <color theme="1"/>
        <rFont val="Calibri"/>
        <family val="2"/>
        <scheme val="minor"/>
      </rPr>
      <t>MW-1ADR</t>
    </r>
  </si>
  <si>
    <r>
      <rPr>
        <b/>
        <vertAlign val="superscript"/>
        <sz val="9"/>
        <color theme="1"/>
        <rFont val="Calibri"/>
        <family val="2"/>
        <scheme val="minor"/>
      </rPr>
      <t>Ŧ</t>
    </r>
    <r>
      <rPr>
        <b/>
        <sz val="9"/>
        <color theme="1"/>
        <rFont val="Calibri"/>
        <family val="2"/>
        <scheme val="minor"/>
      </rPr>
      <t>MW-69</t>
    </r>
  </si>
  <si>
    <r>
      <rPr>
        <b/>
        <vertAlign val="superscript"/>
        <sz val="9"/>
        <color theme="1"/>
        <rFont val="Calibri"/>
        <family val="2"/>
        <scheme val="minor"/>
      </rPr>
      <t>Ŧ</t>
    </r>
    <r>
      <rPr>
        <b/>
        <sz val="9"/>
        <color theme="1"/>
        <rFont val="Calibri"/>
        <family val="2"/>
        <scheme val="minor"/>
      </rPr>
      <t>MW-42R</t>
    </r>
  </si>
  <si>
    <r>
      <rPr>
        <b/>
        <vertAlign val="superscript"/>
        <sz val="9"/>
        <color theme="1"/>
        <rFont val="Calibri"/>
        <family val="2"/>
        <scheme val="minor"/>
      </rPr>
      <t>Ŧ</t>
    </r>
    <r>
      <rPr>
        <b/>
        <sz val="9"/>
        <color theme="1"/>
        <rFont val="Calibri"/>
        <family val="2"/>
        <scheme val="minor"/>
      </rPr>
      <t>MW-43R</t>
    </r>
  </si>
  <si>
    <r>
      <rPr>
        <b/>
        <vertAlign val="superscript"/>
        <sz val="9"/>
        <color theme="1"/>
        <rFont val="Calibri"/>
        <family val="2"/>
        <scheme val="minor"/>
      </rPr>
      <t>Ŧ</t>
    </r>
    <r>
      <rPr>
        <b/>
        <sz val="9"/>
        <color theme="1"/>
        <rFont val="Calibri"/>
        <family val="2"/>
        <scheme val="minor"/>
      </rPr>
      <t>MW-44R</t>
    </r>
  </si>
  <si>
    <r>
      <rPr>
        <b/>
        <vertAlign val="superscript"/>
        <sz val="9"/>
        <color theme="1"/>
        <rFont val="Calibri"/>
        <family val="2"/>
        <scheme val="minor"/>
      </rPr>
      <t>Ŧ</t>
    </r>
    <r>
      <rPr>
        <b/>
        <sz val="9"/>
        <color theme="1"/>
        <rFont val="Calibri"/>
        <family val="2"/>
        <scheme val="minor"/>
      </rPr>
      <t>MW-57R</t>
    </r>
  </si>
  <si>
    <r>
      <rPr>
        <b/>
        <vertAlign val="superscript"/>
        <sz val="9"/>
        <color theme="1"/>
        <rFont val="Calibri"/>
        <family val="2"/>
        <scheme val="minor"/>
      </rPr>
      <t>Ŧ</t>
    </r>
    <r>
      <rPr>
        <b/>
        <sz val="9"/>
        <color theme="1"/>
        <rFont val="Calibri"/>
        <family val="2"/>
        <scheme val="minor"/>
      </rPr>
      <t>BZ-3R</t>
    </r>
  </si>
  <si>
    <t>Ŧ = new wells for Fall 2018</t>
  </si>
  <si>
    <t>26 wells sampled</t>
  </si>
  <si>
    <t>* Appx II run for initial characterization, Appx I after that.</t>
  </si>
  <si>
    <t>*MW-11 sampled at permit renewal or every 5 years, whichever is less. Spring 2019</t>
  </si>
  <si>
    <t>*All wells analyzed for full list (below) at permit renewal or every 5 years, whichever is less. Spring 2019</t>
  </si>
  <si>
    <t>Appx I Metals</t>
  </si>
  <si>
    <t>Appx I VOC's</t>
  </si>
  <si>
    <t>EDB/DBCP</t>
  </si>
  <si>
    <t>Appx II PAHs</t>
  </si>
  <si>
    <t>App I = Metals: Sb, As, Ba, Be, Cd, Cr, Co, Cu, Pb, Ni, Se, Ag, Tl, V, Zn, VOC's, EDB</t>
  </si>
  <si>
    <r>
      <t>App II* F2018/</t>
    </r>
    <r>
      <rPr>
        <b/>
        <sz val="9"/>
        <color rgb="FF0070C0"/>
        <rFont val="Calibri"/>
        <family val="2"/>
        <scheme val="minor"/>
      </rPr>
      <t>Appx I S2019</t>
    </r>
  </si>
  <si>
    <t>These parameters are included in Appx I and should be run on all non-WL only wells for S19</t>
  </si>
  <si>
    <t>Appx I VOCs &amp; Metals</t>
  </si>
  <si>
    <t>C (now WL Only)</t>
  </si>
  <si>
    <t>NA</t>
  </si>
  <si>
    <t>*MW-11</t>
  </si>
  <si>
    <r>
      <rPr>
        <b/>
        <vertAlign val="superscript"/>
        <sz val="9"/>
        <color theme="1"/>
        <rFont val="Calibri"/>
        <family val="2"/>
        <scheme val="minor"/>
      </rPr>
      <t>Ŧ</t>
    </r>
    <r>
      <rPr>
        <b/>
        <sz val="9"/>
        <color theme="1"/>
        <rFont val="Calibri"/>
        <family val="2"/>
        <scheme val="minor"/>
      </rPr>
      <t>MW-41R</t>
    </r>
  </si>
  <si>
    <t>Sampled for parameter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</si>
</sst>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trike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</font>
    <font>
      <b/>
      <vertAlign val="superscript"/>
      <sz val="9"/>
      <color theme="1"/>
      <name val="Calibri"/>
      <family val="2"/>
      <scheme val="minor"/>
    </font>
    <font>
      <b/>
      <sz val="9"/>
      <color rgb="FF0070C0"/>
      <name val="Calibri"/>
      <family val="2"/>
      <scheme val="minor"/>
    </font>
    <font>
      <strike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0" fillId="0" borderId="0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0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/>
    <xf numFmtId="0" fontId="1" fillId="0" borderId="2" xfId="0" applyFont="1" applyBorder="1"/>
    <xf numFmtId="0" fontId="3" fillId="0" borderId="0" xfId="0" applyFont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2" borderId="0" xfId="0" applyFont="1" applyFill="1"/>
    <xf numFmtId="0" fontId="3" fillId="2" borderId="0" xfId="0" applyFont="1" applyFill="1"/>
    <xf numFmtId="0" fontId="6" fillId="0" borderId="0" xfId="0" applyFont="1" applyFill="1" applyBorder="1"/>
    <xf numFmtId="0" fontId="3" fillId="0" borderId="0" xfId="0" applyFont="1" applyBorder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2" borderId="0" xfId="0" applyFont="1" applyFill="1"/>
    <xf numFmtId="0" fontId="0" fillId="2" borderId="0" xfId="0" applyFill="1"/>
    <xf numFmtId="0" fontId="3" fillId="3" borderId="0" xfId="0" applyFont="1" applyFill="1"/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3" borderId="0" xfId="0" applyFill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3" fillId="0" borderId="0" xfId="0" applyFont="1" applyBorder="1"/>
    <xf numFmtId="0" fontId="3" fillId="0" borderId="1" xfId="0" applyFont="1" applyFill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right"/>
    </xf>
    <xf numFmtId="0" fontId="3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2" xfId="0" applyFont="1" applyBorder="1"/>
    <xf numFmtId="0" fontId="3" fillId="0" borderId="4" xfId="0" applyFont="1" applyBorder="1"/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/>
    <xf numFmtId="0" fontId="0" fillId="0" borderId="0" xfId="0" applyAlignment="1"/>
    <xf numFmtId="0" fontId="3" fillId="0" borderId="1" xfId="0" applyFont="1" applyBorder="1"/>
    <xf numFmtId="0" fontId="13" fillId="0" borderId="1" xfId="0" applyFont="1" applyBorder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L13" totalsRowCount="1">
  <autoFilter ref="A1:L12" xr:uid="{00000000-0009-0000-0100-000001000000}"/>
  <tableColumns count="12">
    <tableColumn id="1" xr3:uid="{00000000-0010-0000-0000-000001000000}" name="Column1" totalsRowLabel="Total"/>
    <tableColumn id="2" xr3:uid="{00000000-0010-0000-0000-000002000000}" name="Nutrients"/>
    <tableColumn id="3" xr3:uid="{00000000-0010-0000-0000-000003000000}" name="Total Ammonia" totalsRowFunction="sum"/>
    <tableColumn id="4" xr3:uid="{00000000-0010-0000-0000-000004000000}" name="TN" totalsRowFunction="custom">
      <totalsRowFormula>(SUBTOTAL(109,Table1[TN]))*2</totalsRowFormula>
    </tableColumn>
    <tableColumn id="5" xr3:uid="{00000000-0010-0000-0000-000005000000}" name="NO2" totalsRowFunction="sum"/>
    <tableColumn id="6" xr3:uid="{00000000-0010-0000-0000-000006000000}" name="NO3" totalsRowFunction="custom">
      <totalsRowFormula>(SUBTOTAL(109,Table1[NO3]))*2</totalsRowFormula>
    </tableColumn>
    <tableColumn id="7" xr3:uid="{00000000-0010-0000-0000-000007000000}" name="NOX" totalsRowFunction="sum"/>
    <tableColumn id="8" xr3:uid="{00000000-0010-0000-0000-000008000000}" name="TP" totalsRowFunction="sum"/>
    <tableColumn id="9" xr3:uid="{00000000-0010-0000-0000-000009000000}" name="Unionized Ammonia" totalsRowFunction="sum"/>
    <tableColumn id="10" xr3:uid="{00000000-0010-0000-0000-00000A000000}" name="Ammonia as N" totalsRowFunction="sum"/>
    <tableColumn id="11" xr3:uid="{00000000-0010-0000-0000-00000B000000}" name="Column2" totalsRowFunction="custom">
      <totalsRowFormula>SUM(Table1[[#Totals],[Total Ammonia]:[Ammonia as N]])</totalsRowFormula>
    </tableColumn>
    <tableColumn id="12" xr3:uid="{00000000-0010-0000-0000-00000C000000}" name="Batches" totalsRowFunction="custom">
      <totalsRowFormula>SUM(Table1[Batches])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view="pageLayout" zoomScale="90" zoomScaleNormal="100" zoomScalePageLayoutView="90" workbookViewId="0">
      <selection activeCell="R20" sqref="R20"/>
    </sheetView>
  </sheetViews>
  <sheetFormatPr defaultRowHeight="12.75" x14ac:dyDescent="0.2"/>
  <cols>
    <col min="1" max="1" width="8.5703125" style="8" customWidth="1"/>
    <col min="2" max="2" width="6" style="8" customWidth="1"/>
    <col min="3" max="3" width="7" style="43" customWidth="1"/>
    <col min="4" max="5" width="6.85546875" style="8" bestFit="1" customWidth="1"/>
    <col min="6" max="6" width="3.7109375" style="8" bestFit="1" customWidth="1"/>
    <col min="7" max="7" width="7.42578125" style="8" customWidth="1"/>
    <col min="8" max="8" width="5.140625" style="8" bestFit="1" customWidth="1"/>
    <col min="9" max="9" width="7" style="8" customWidth="1"/>
    <col min="10" max="10" width="8.42578125" style="8" customWidth="1"/>
    <col min="11" max="11" width="5.7109375" style="8" customWidth="1"/>
    <col min="12" max="12" width="6.7109375" style="8" bestFit="1" customWidth="1"/>
    <col min="13" max="13" width="3.85546875" style="8" bestFit="1" customWidth="1"/>
    <col min="14" max="14" width="8.5703125" style="8" customWidth="1"/>
    <col min="15" max="15" width="6.140625" style="43" bestFit="1" customWidth="1"/>
    <col min="16" max="16" width="5.42578125" style="8" bestFit="1" customWidth="1"/>
    <col min="17" max="17" width="6.140625" style="8" bestFit="1" customWidth="1"/>
    <col min="18" max="18" width="4.28515625" style="8" customWidth="1"/>
    <col min="19" max="19" width="7.7109375" style="8" customWidth="1"/>
    <col min="20" max="16384" width="9.140625" style="8"/>
  </cols>
  <sheetData>
    <row r="1" spans="1:19" ht="26.25" customHeight="1" x14ac:dyDescent="0.2">
      <c r="A1" s="47" t="s">
        <v>195</v>
      </c>
      <c r="B1" s="51" t="s">
        <v>43</v>
      </c>
      <c r="C1" s="67" t="s">
        <v>215</v>
      </c>
      <c r="D1" s="51" t="s">
        <v>24</v>
      </c>
      <c r="E1" s="51" t="s">
        <v>25</v>
      </c>
      <c r="F1" s="51" t="s">
        <v>26</v>
      </c>
      <c r="G1" s="52" t="s">
        <v>27</v>
      </c>
      <c r="H1" s="51" t="s">
        <v>28</v>
      </c>
      <c r="I1" s="51" t="s">
        <v>29</v>
      </c>
      <c r="J1" s="51" t="s">
        <v>30</v>
      </c>
      <c r="K1" s="51" t="s">
        <v>31</v>
      </c>
      <c r="L1" s="51" t="s">
        <v>32</v>
      </c>
      <c r="M1" s="51" t="s">
        <v>33</v>
      </c>
      <c r="N1" s="52" t="s">
        <v>35</v>
      </c>
      <c r="O1" s="52" t="s">
        <v>47</v>
      </c>
      <c r="P1" s="51" t="s">
        <v>36</v>
      </c>
      <c r="Q1" s="51" t="s">
        <v>37</v>
      </c>
      <c r="R1" s="51" t="s">
        <v>38</v>
      </c>
      <c r="S1" s="47" t="s">
        <v>93</v>
      </c>
    </row>
    <row r="2" spans="1:19" ht="12.75" customHeight="1" x14ac:dyDescent="0.2">
      <c r="A2" s="47" t="s">
        <v>197</v>
      </c>
      <c r="B2" s="48" t="s">
        <v>39</v>
      </c>
      <c r="C2" s="48"/>
      <c r="D2" s="48" t="s">
        <v>34</v>
      </c>
      <c r="E2" s="48" t="s">
        <v>34</v>
      </c>
      <c r="F2" s="48" t="s">
        <v>34</v>
      </c>
      <c r="G2" s="48" t="s">
        <v>34</v>
      </c>
      <c r="H2" s="48" t="s">
        <v>34</v>
      </c>
      <c r="I2" s="48" t="s">
        <v>34</v>
      </c>
      <c r="J2" s="48" t="s">
        <v>34</v>
      </c>
      <c r="K2" s="48" t="s">
        <v>34</v>
      </c>
      <c r="L2" s="48" t="s">
        <v>34</v>
      </c>
      <c r="M2" s="48" t="s">
        <v>34</v>
      </c>
      <c r="N2" s="49"/>
      <c r="O2" s="49"/>
      <c r="P2" s="49"/>
      <c r="Q2" s="49"/>
      <c r="R2" s="49"/>
      <c r="S2" s="62"/>
    </row>
    <row r="3" spans="1:19" ht="12.75" customHeight="1" x14ac:dyDescent="0.2">
      <c r="A3" s="47" t="s">
        <v>198</v>
      </c>
      <c r="B3" s="48" t="s">
        <v>42</v>
      </c>
      <c r="C3" s="48"/>
      <c r="D3" s="48" t="s">
        <v>34</v>
      </c>
      <c r="E3" s="48" t="s">
        <v>34</v>
      </c>
      <c r="F3" s="48" t="s">
        <v>34</v>
      </c>
      <c r="G3" s="48" t="s">
        <v>34</v>
      </c>
      <c r="H3" s="48" t="s">
        <v>34</v>
      </c>
      <c r="I3" s="48" t="s">
        <v>34</v>
      </c>
      <c r="J3" s="48" t="s">
        <v>34</v>
      </c>
      <c r="K3" s="48" t="s">
        <v>34</v>
      </c>
      <c r="L3" s="48" t="s">
        <v>34</v>
      </c>
      <c r="M3" s="48" t="s">
        <v>34</v>
      </c>
      <c r="N3" s="49"/>
      <c r="O3" s="49"/>
      <c r="P3" s="49"/>
      <c r="Q3" s="49"/>
      <c r="R3" s="49"/>
      <c r="S3" s="62"/>
    </row>
    <row r="4" spans="1:19" ht="12.75" customHeight="1" x14ac:dyDescent="0.2">
      <c r="A4" s="47" t="s">
        <v>3</v>
      </c>
      <c r="B4" s="48" t="s">
        <v>42</v>
      </c>
      <c r="C4" s="48"/>
      <c r="D4" s="48" t="s">
        <v>34</v>
      </c>
      <c r="E4" s="48" t="s">
        <v>34</v>
      </c>
      <c r="F4" s="48" t="s">
        <v>34</v>
      </c>
      <c r="G4" s="48" t="s">
        <v>34</v>
      </c>
      <c r="H4" s="48" t="s">
        <v>34</v>
      </c>
      <c r="I4" s="48" t="s">
        <v>34</v>
      </c>
      <c r="J4" s="48" t="s">
        <v>34</v>
      </c>
      <c r="K4" s="48" t="s">
        <v>34</v>
      </c>
      <c r="L4" s="48" t="s">
        <v>34</v>
      </c>
      <c r="M4" s="48" t="s">
        <v>34</v>
      </c>
      <c r="N4" s="48" t="s">
        <v>34</v>
      </c>
      <c r="O4" s="48"/>
      <c r="P4" s="48" t="s">
        <v>34</v>
      </c>
      <c r="Q4" s="48"/>
      <c r="R4" s="48"/>
      <c r="S4" s="62"/>
    </row>
    <row r="5" spans="1:19" ht="12.75" customHeight="1" x14ac:dyDescent="0.2">
      <c r="A5" s="47" t="s">
        <v>4</v>
      </c>
      <c r="B5" s="48" t="s">
        <v>42</v>
      </c>
      <c r="C5" s="48"/>
      <c r="D5" s="48" t="s">
        <v>34</v>
      </c>
      <c r="E5" s="48" t="s">
        <v>34</v>
      </c>
      <c r="F5" s="48" t="s">
        <v>34</v>
      </c>
      <c r="G5" s="48" t="s">
        <v>34</v>
      </c>
      <c r="H5" s="48" t="s">
        <v>34</v>
      </c>
      <c r="I5" s="48" t="s">
        <v>34</v>
      </c>
      <c r="J5" s="48" t="s">
        <v>34</v>
      </c>
      <c r="K5" s="48" t="s">
        <v>34</v>
      </c>
      <c r="L5" s="48" t="s">
        <v>34</v>
      </c>
      <c r="M5" s="48" t="s">
        <v>34</v>
      </c>
      <c r="N5" s="48" t="s">
        <v>34</v>
      </c>
      <c r="O5" s="48"/>
      <c r="P5" s="48"/>
      <c r="Q5" s="48"/>
      <c r="R5" s="48"/>
      <c r="S5" s="62"/>
    </row>
    <row r="6" spans="1:19" ht="12.75" customHeight="1" x14ac:dyDescent="0.2">
      <c r="A6" s="47" t="s">
        <v>13</v>
      </c>
      <c r="B6" s="48" t="s">
        <v>42</v>
      </c>
      <c r="C6" s="48"/>
      <c r="D6" s="48" t="s">
        <v>34</v>
      </c>
      <c r="E6" s="48" t="s">
        <v>34</v>
      </c>
      <c r="F6" s="48" t="s">
        <v>34</v>
      </c>
      <c r="G6" s="48" t="s">
        <v>34</v>
      </c>
      <c r="H6" s="48" t="s">
        <v>34</v>
      </c>
      <c r="I6" s="48" t="s">
        <v>34</v>
      </c>
      <c r="J6" s="48" t="s">
        <v>34</v>
      </c>
      <c r="K6" s="48" t="s">
        <v>34</v>
      </c>
      <c r="L6" s="48" t="s">
        <v>34</v>
      </c>
      <c r="M6" s="48" t="s">
        <v>34</v>
      </c>
      <c r="N6" s="48" t="s">
        <v>34</v>
      </c>
      <c r="O6" s="48"/>
      <c r="P6" s="48"/>
      <c r="Q6" s="48"/>
      <c r="R6" s="48"/>
      <c r="S6" s="62"/>
    </row>
    <row r="7" spans="1:19" ht="12.75" customHeight="1" x14ac:dyDescent="0.2">
      <c r="A7" s="47" t="s">
        <v>5</v>
      </c>
      <c r="B7" s="48" t="s">
        <v>42</v>
      </c>
      <c r="C7" s="48"/>
      <c r="D7" s="48" t="s">
        <v>34</v>
      </c>
      <c r="E7" s="48" t="s">
        <v>34</v>
      </c>
      <c r="F7" s="48" t="s">
        <v>34</v>
      </c>
      <c r="G7" s="48" t="s">
        <v>34</v>
      </c>
      <c r="H7" s="48" t="s">
        <v>34</v>
      </c>
      <c r="I7" s="48" t="s">
        <v>34</v>
      </c>
      <c r="J7" s="48" t="s">
        <v>34</v>
      </c>
      <c r="K7" s="48" t="s">
        <v>34</v>
      </c>
      <c r="L7" s="48" t="s">
        <v>34</v>
      </c>
      <c r="M7" s="48" t="s">
        <v>34</v>
      </c>
      <c r="N7" s="48" t="s">
        <v>34</v>
      </c>
      <c r="O7" s="48"/>
      <c r="P7" s="48"/>
      <c r="Q7" s="48"/>
      <c r="R7" s="48"/>
      <c r="S7" s="62"/>
    </row>
    <row r="8" spans="1:19" s="43" customFormat="1" ht="12.75" customHeight="1" x14ac:dyDescent="0.2">
      <c r="A8" s="47" t="s">
        <v>221</v>
      </c>
      <c r="B8" s="48" t="s">
        <v>42</v>
      </c>
      <c r="C8" s="48"/>
      <c r="D8" s="48" t="s">
        <v>34</v>
      </c>
      <c r="E8" s="48" t="s">
        <v>34</v>
      </c>
      <c r="F8" s="48" t="s">
        <v>34</v>
      </c>
      <c r="G8" s="48" t="s">
        <v>34</v>
      </c>
      <c r="H8" s="48" t="s">
        <v>34</v>
      </c>
      <c r="I8" s="48" t="s">
        <v>34</v>
      </c>
      <c r="J8" s="48" t="s">
        <v>34</v>
      </c>
      <c r="K8" s="48" t="s">
        <v>34</v>
      </c>
      <c r="L8" s="48" t="s">
        <v>34</v>
      </c>
      <c r="M8" s="48" t="s">
        <v>34</v>
      </c>
      <c r="N8" s="48"/>
      <c r="O8" s="48"/>
      <c r="P8" s="48" t="s">
        <v>34</v>
      </c>
      <c r="Q8" s="48"/>
      <c r="R8" s="48"/>
      <c r="S8" s="62"/>
    </row>
    <row r="9" spans="1:19" ht="12.75" customHeight="1" x14ac:dyDescent="0.2">
      <c r="A9" s="47" t="s">
        <v>200</v>
      </c>
      <c r="B9" s="48" t="s">
        <v>42</v>
      </c>
      <c r="C9" s="48"/>
      <c r="D9" s="48" t="s">
        <v>34</v>
      </c>
      <c r="E9" s="48" t="s">
        <v>34</v>
      </c>
      <c r="F9" s="48" t="s">
        <v>34</v>
      </c>
      <c r="G9" s="48" t="s">
        <v>34</v>
      </c>
      <c r="H9" s="48" t="s">
        <v>34</v>
      </c>
      <c r="I9" s="48" t="s">
        <v>34</v>
      </c>
      <c r="J9" s="48" t="s">
        <v>34</v>
      </c>
      <c r="K9" s="48" t="s">
        <v>34</v>
      </c>
      <c r="L9" s="48" t="s">
        <v>34</v>
      </c>
      <c r="M9" s="48" t="s">
        <v>34</v>
      </c>
      <c r="N9" s="48"/>
      <c r="O9" s="48"/>
      <c r="P9" s="48"/>
      <c r="Q9" s="48"/>
      <c r="R9" s="48"/>
      <c r="S9" s="62"/>
    </row>
    <row r="10" spans="1:19" ht="12.75" customHeight="1" x14ac:dyDescent="0.2">
      <c r="A10" s="47" t="s">
        <v>201</v>
      </c>
      <c r="B10" s="48" t="s">
        <v>42</v>
      </c>
      <c r="C10" s="48"/>
      <c r="D10" s="48" t="s">
        <v>34</v>
      </c>
      <c r="E10" s="48" t="s">
        <v>34</v>
      </c>
      <c r="F10" s="48" t="s">
        <v>34</v>
      </c>
      <c r="G10" s="48" t="s">
        <v>34</v>
      </c>
      <c r="H10" s="48" t="s">
        <v>34</v>
      </c>
      <c r="I10" s="48" t="s">
        <v>34</v>
      </c>
      <c r="J10" s="48" t="s">
        <v>34</v>
      </c>
      <c r="K10" s="48" t="s">
        <v>34</v>
      </c>
      <c r="L10" s="48" t="s">
        <v>34</v>
      </c>
      <c r="M10" s="48" t="s">
        <v>34</v>
      </c>
      <c r="N10" s="48"/>
      <c r="O10" s="48"/>
      <c r="P10" s="48"/>
      <c r="Q10" s="48"/>
      <c r="R10" s="48"/>
      <c r="S10" s="62"/>
    </row>
    <row r="11" spans="1:19" ht="12.75" customHeight="1" x14ac:dyDescent="0.2">
      <c r="A11" s="47" t="s">
        <v>202</v>
      </c>
      <c r="B11" s="48" t="s">
        <v>42</v>
      </c>
      <c r="C11" s="48"/>
      <c r="D11" s="48" t="s">
        <v>34</v>
      </c>
      <c r="E11" s="48" t="s">
        <v>34</v>
      </c>
      <c r="F11" s="48" t="s">
        <v>34</v>
      </c>
      <c r="G11" s="48" t="s">
        <v>34</v>
      </c>
      <c r="H11" s="48" t="s">
        <v>34</v>
      </c>
      <c r="I11" s="48" t="s">
        <v>34</v>
      </c>
      <c r="J11" s="48" t="s">
        <v>34</v>
      </c>
      <c r="K11" s="48" t="s">
        <v>34</v>
      </c>
      <c r="L11" s="48" t="s">
        <v>34</v>
      </c>
      <c r="M11" s="48" t="s">
        <v>34</v>
      </c>
      <c r="N11" s="48"/>
      <c r="O11" s="48"/>
      <c r="P11" s="48"/>
      <c r="Q11" s="48"/>
      <c r="R11" s="48"/>
      <c r="S11" s="62"/>
    </row>
    <row r="12" spans="1:19" ht="12.75" customHeight="1" x14ac:dyDescent="0.2">
      <c r="A12" s="47" t="s">
        <v>14</v>
      </c>
      <c r="B12" s="48" t="s">
        <v>39</v>
      </c>
      <c r="C12" s="48"/>
      <c r="D12" s="48" t="s">
        <v>34</v>
      </c>
      <c r="E12" s="48" t="s">
        <v>34</v>
      </c>
      <c r="F12" s="48" t="s">
        <v>34</v>
      </c>
      <c r="G12" s="48" t="s">
        <v>34</v>
      </c>
      <c r="H12" s="48" t="s">
        <v>34</v>
      </c>
      <c r="I12" s="48" t="s">
        <v>34</v>
      </c>
      <c r="J12" s="48" t="s">
        <v>34</v>
      </c>
      <c r="K12" s="48" t="s">
        <v>34</v>
      </c>
      <c r="L12" s="48" t="s">
        <v>34</v>
      </c>
      <c r="M12" s="48" t="s">
        <v>34</v>
      </c>
      <c r="N12" s="48"/>
      <c r="O12" s="48"/>
      <c r="P12" s="48"/>
      <c r="Q12" s="48"/>
      <c r="R12" s="48"/>
      <c r="S12" s="62"/>
    </row>
    <row r="13" spans="1:19" ht="12.75" customHeight="1" x14ac:dyDescent="0.2">
      <c r="A13" s="47" t="s">
        <v>15</v>
      </c>
      <c r="B13" s="48" t="s">
        <v>39</v>
      </c>
      <c r="C13" s="48"/>
      <c r="D13" s="48" t="s">
        <v>34</v>
      </c>
      <c r="E13" s="48" t="s">
        <v>34</v>
      </c>
      <c r="F13" s="48" t="s">
        <v>34</v>
      </c>
      <c r="G13" s="48" t="s">
        <v>34</v>
      </c>
      <c r="H13" s="48" t="s">
        <v>34</v>
      </c>
      <c r="I13" s="48" t="s">
        <v>34</v>
      </c>
      <c r="J13" s="48" t="s">
        <v>34</v>
      </c>
      <c r="K13" s="48" t="s">
        <v>34</v>
      </c>
      <c r="L13" s="48" t="s">
        <v>34</v>
      </c>
      <c r="M13" s="48" t="s">
        <v>34</v>
      </c>
      <c r="N13" s="48"/>
      <c r="O13" s="48"/>
      <c r="P13" s="48"/>
      <c r="Q13" s="48"/>
      <c r="R13" s="48"/>
      <c r="S13" s="62"/>
    </row>
    <row r="14" spans="1:19" ht="12.75" customHeight="1" x14ac:dyDescent="0.2">
      <c r="A14" s="47" t="s">
        <v>1</v>
      </c>
      <c r="B14" s="48" t="s">
        <v>39</v>
      </c>
      <c r="C14" s="48"/>
      <c r="D14" s="48" t="s">
        <v>34</v>
      </c>
      <c r="E14" s="48" t="s">
        <v>34</v>
      </c>
      <c r="F14" s="48" t="s">
        <v>34</v>
      </c>
      <c r="G14" s="48" t="s">
        <v>34</v>
      </c>
      <c r="H14" s="48" t="s">
        <v>34</v>
      </c>
      <c r="I14" s="48" t="s">
        <v>34</v>
      </c>
      <c r="J14" s="48" t="s">
        <v>34</v>
      </c>
      <c r="K14" s="48" t="s">
        <v>34</v>
      </c>
      <c r="L14" s="48" t="s">
        <v>34</v>
      </c>
      <c r="M14" s="48" t="s">
        <v>34</v>
      </c>
      <c r="N14" s="48"/>
      <c r="O14" s="48"/>
      <c r="P14" s="48"/>
      <c r="Q14" s="48"/>
      <c r="R14" s="48"/>
      <c r="S14" s="62"/>
    </row>
    <row r="15" spans="1:19" ht="12.75" customHeight="1" x14ac:dyDescent="0.2">
      <c r="A15" s="47" t="s">
        <v>6</v>
      </c>
      <c r="B15" s="48" t="s">
        <v>42</v>
      </c>
      <c r="C15" s="48"/>
      <c r="D15" s="48" t="s">
        <v>34</v>
      </c>
      <c r="E15" s="48" t="s">
        <v>34</v>
      </c>
      <c r="F15" s="48" t="s">
        <v>34</v>
      </c>
      <c r="G15" s="48" t="s">
        <v>34</v>
      </c>
      <c r="H15" s="48" t="s">
        <v>34</v>
      </c>
      <c r="I15" s="48" t="s">
        <v>34</v>
      </c>
      <c r="J15" s="48" t="s">
        <v>34</v>
      </c>
      <c r="K15" s="48" t="s">
        <v>34</v>
      </c>
      <c r="L15" s="48" t="s">
        <v>34</v>
      </c>
      <c r="M15" s="48" t="s">
        <v>34</v>
      </c>
      <c r="N15" s="48" t="s">
        <v>34</v>
      </c>
      <c r="O15" s="48"/>
      <c r="P15" s="48"/>
      <c r="Q15" s="48"/>
      <c r="R15" s="48"/>
      <c r="S15" s="62"/>
    </row>
    <row r="16" spans="1:19" ht="12.75" customHeight="1" x14ac:dyDescent="0.2">
      <c r="A16" s="47" t="s">
        <v>7</v>
      </c>
      <c r="B16" s="48" t="s">
        <v>42</v>
      </c>
      <c r="C16" s="48"/>
      <c r="D16" s="48" t="s">
        <v>34</v>
      </c>
      <c r="E16" s="48" t="s">
        <v>34</v>
      </c>
      <c r="F16" s="48" t="s">
        <v>34</v>
      </c>
      <c r="G16" s="48" t="s">
        <v>34</v>
      </c>
      <c r="H16" s="48" t="s">
        <v>34</v>
      </c>
      <c r="I16" s="48" t="s">
        <v>34</v>
      </c>
      <c r="J16" s="48" t="s">
        <v>34</v>
      </c>
      <c r="K16" s="48" t="s">
        <v>34</v>
      </c>
      <c r="L16" s="48" t="s">
        <v>34</v>
      </c>
      <c r="M16" s="48" t="s">
        <v>34</v>
      </c>
      <c r="N16" s="48"/>
      <c r="O16" s="48"/>
      <c r="P16" s="48" t="s">
        <v>34</v>
      </c>
      <c r="Q16" s="48"/>
      <c r="R16" s="48"/>
      <c r="S16" s="62"/>
    </row>
    <row r="17" spans="1:19" ht="12.75" customHeight="1" x14ac:dyDescent="0.2">
      <c r="A17" s="47" t="s">
        <v>8</v>
      </c>
      <c r="B17" s="48" t="s">
        <v>39</v>
      </c>
      <c r="C17" s="48"/>
      <c r="D17" s="48" t="s">
        <v>34</v>
      </c>
      <c r="E17" s="48" t="s">
        <v>34</v>
      </c>
      <c r="F17" s="48" t="s">
        <v>34</v>
      </c>
      <c r="G17" s="48" t="s">
        <v>34</v>
      </c>
      <c r="H17" s="48" t="s">
        <v>34</v>
      </c>
      <c r="I17" s="48" t="s">
        <v>34</v>
      </c>
      <c r="J17" s="48" t="s">
        <v>34</v>
      </c>
      <c r="K17" s="48" t="s">
        <v>34</v>
      </c>
      <c r="L17" s="48" t="s">
        <v>34</v>
      </c>
      <c r="M17" s="48" t="s">
        <v>34</v>
      </c>
      <c r="N17" s="48"/>
      <c r="O17" s="48"/>
      <c r="P17" s="48"/>
      <c r="Q17" s="48"/>
      <c r="R17" s="48"/>
      <c r="S17" s="62"/>
    </row>
    <row r="18" spans="1:19" ht="12.75" customHeight="1" x14ac:dyDescent="0.2">
      <c r="A18" s="47" t="s">
        <v>0</v>
      </c>
      <c r="B18" s="48" t="s">
        <v>40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 t="s">
        <v>34</v>
      </c>
      <c r="N18" s="48" t="s">
        <v>34</v>
      </c>
      <c r="O18" s="48"/>
      <c r="P18" s="48" t="s">
        <v>34</v>
      </c>
      <c r="Q18" s="48" t="s">
        <v>34</v>
      </c>
      <c r="R18" s="48" t="s">
        <v>34</v>
      </c>
      <c r="S18" s="62"/>
    </row>
    <row r="19" spans="1:19" ht="12.75" customHeight="1" x14ac:dyDescent="0.2">
      <c r="A19" s="47" t="s">
        <v>9</v>
      </c>
      <c r="B19" s="48" t="s">
        <v>40</v>
      </c>
      <c r="C19" s="48"/>
      <c r="D19" s="48" t="s">
        <v>34</v>
      </c>
      <c r="E19" s="48" t="s">
        <v>34</v>
      </c>
      <c r="F19" s="48" t="s">
        <v>34</v>
      </c>
      <c r="G19" s="48" t="s">
        <v>34</v>
      </c>
      <c r="H19" s="48" t="s">
        <v>34</v>
      </c>
      <c r="I19" s="48" t="s">
        <v>34</v>
      </c>
      <c r="J19" s="48" t="s">
        <v>34</v>
      </c>
      <c r="K19" s="48" t="s">
        <v>34</v>
      </c>
      <c r="L19" s="48" t="s">
        <v>34</v>
      </c>
      <c r="M19" s="48" t="s">
        <v>34</v>
      </c>
      <c r="N19" s="48" t="s">
        <v>34</v>
      </c>
      <c r="O19" s="48"/>
      <c r="P19" s="48" t="s">
        <v>34</v>
      </c>
      <c r="Q19" s="48" t="s">
        <v>34</v>
      </c>
      <c r="R19" s="48" t="s">
        <v>34</v>
      </c>
      <c r="S19" s="62"/>
    </row>
    <row r="20" spans="1:19" s="43" customFormat="1" ht="12.75" customHeight="1" x14ac:dyDescent="0.2">
      <c r="A20" s="47" t="s">
        <v>203</v>
      </c>
      <c r="B20" s="48" t="s">
        <v>42</v>
      </c>
      <c r="C20" s="48"/>
      <c r="D20" s="48" t="s">
        <v>34</v>
      </c>
      <c r="E20" s="48" t="s">
        <v>34</v>
      </c>
      <c r="F20" s="48" t="s">
        <v>34</v>
      </c>
      <c r="G20" s="48" t="s">
        <v>34</v>
      </c>
      <c r="H20" s="48" t="s">
        <v>34</v>
      </c>
      <c r="I20" s="48" t="s">
        <v>34</v>
      </c>
      <c r="J20" s="48" t="s">
        <v>34</v>
      </c>
      <c r="K20" s="48" t="s">
        <v>34</v>
      </c>
      <c r="L20" s="48" t="s">
        <v>34</v>
      </c>
      <c r="M20" s="48" t="s">
        <v>34</v>
      </c>
      <c r="N20" s="48"/>
      <c r="O20" s="48"/>
      <c r="P20" s="48"/>
      <c r="Q20" s="48"/>
      <c r="R20" s="48"/>
      <c r="S20" s="62"/>
    </row>
    <row r="21" spans="1:19" ht="12.75" customHeight="1" x14ac:dyDescent="0.2">
      <c r="A21" s="47" t="s">
        <v>20</v>
      </c>
      <c r="B21" s="48" t="s">
        <v>42</v>
      </c>
      <c r="C21" s="48"/>
      <c r="D21" s="48" t="s">
        <v>34</v>
      </c>
      <c r="E21" s="48" t="s">
        <v>34</v>
      </c>
      <c r="F21" s="48" t="s">
        <v>34</v>
      </c>
      <c r="G21" s="48" t="s">
        <v>34</v>
      </c>
      <c r="H21" s="48" t="s">
        <v>34</v>
      </c>
      <c r="I21" s="48" t="s">
        <v>34</v>
      </c>
      <c r="J21" s="48" t="s">
        <v>34</v>
      </c>
      <c r="K21" s="48" t="s">
        <v>34</v>
      </c>
      <c r="L21" s="48" t="s">
        <v>34</v>
      </c>
      <c r="M21" s="48" t="s">
        <v>34</v>
      </c>
      <c r="N21" s="48" t="s">
        <v>34</v>
      </c>
      <c r="O21" s="48"/>
      <c r="P21" s="48"/>
      <c r="Q21" s="48" t="s">
        <v>34</v>
      </c>
      <c r="R21" s="48"/>
      <c r="S21" s="62"/>
    </row>
    <row r="22" spans="1:19" ht="12.75" customHeight="1" x14ac:dyDescent="0.2">
      <c r="A22" s="47" t="s">
        <v>22</v>
      </c>
      <c r="B22" s="48" t="s">
        <v>42</v>
      </c>
      <c r="C22" s="48"/>
      <c r="D22" s="48" t="s">
        <v>34</v>
      </c>
      <c r="E22" s="48" t="s">
        <v>34</v>
      </c>
      <c r="F22" s="48" t="s">
        <v>34</v>
      </c>
      <c r="G22" s="48" t="s">
        <v>34</v>
      </c>
      <c r="H22" s="48" t="s">
        <v>34</v>
      </c>
      <c r="I22" s="48" t="s">
        <v>34</v>
      </c>
      <c r="J22" s="48" t="s">
        <v>34</v>
      </c>
      <c r="K22" s="48" t="s">
        <v>34</v>
      </c>
      <c r="L22" s="48" t="s">
        <v>34</v>
      </c>
      <c r="M22" s="48" t="s">
        <v>34</v>
      </c>
      <c r="N22" s="48"/>
      <c r="O22" s="48"/>
      <c r="P22" s="48"/>
      <c r="Q22" s="48"/>
      <c r="R22" s="48"/>
      <c r="S22" s="62"/>
    </row>
    <row r="23" spans="1:19" ht="12.75" customHeight="1" x14ac:dyDescent="0.2">
      <c r="A23" s="47" t="s">
        <v>23</v>
      </c>
      <c r="B23" s="48" t="s">
        <v>42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 t="s">
        <v>34</v>
      </c>
      <c r="O23" s="48"/>
      <c r="P23" s="48"/>
      <c r="Q23" s="48"/>
      <c r="R23" s="48"/>
      <c r="S23" s="62"/>
    </row>
    <row r="24" spans="1:19" s="43" customFormat="1" ht="12.75" customHeight="1" x14ac:dyDescent="0.2">
      <c r="A24" s="53" t="s">
        <v>199</v>
      </c>
      <c r="B24" s="48" t="s">
        <v>42</v>
      </c>
      <c r="C24" s="66" t="s">
        <v>34</v>
      </c>
      <c r="D24" s="48"/>
      <c r="E24" s="48"/>
      <c r="F24" s="48" t="s">
        <v>34</v>
      </c>
      <c r="G24" s="48"/>
      <c r="H24" s="48" t="s">
        <v>34</v>
      </c>
      <c r="I24" s="48" t="s">
        <v>34</v>
      </c>
      <c r="J24" s="48" t="s">
        <v>34</v>
      </c>
      <c r="K24" s="48" t="s">
        <v>34</v>
      </c>
      <c r="L24" s="48" t="s">
        <v>34</v>
      </c>
      <c r="M24" s="48" t="s">
        <v>34</v>
      </c>
      <c r="N24" s="48" t="s">
        <v>34</v>
      </c>
      <c r="O24" s="48" t="s">
        <v>34</v>
      </c>
      <c r="P24" s="48"/>
      <c r="Q24" s="48"/>
      <c r="R24" s="48"/>
      <c r="S24" s="15" t="s">
        <v>34</v>
      </c>
    </row>
    <row r="25" spans="1:19" ht="12.75" customHeight="1" x14ac:dyDescent="0.2">
      <c r="A25" s="47" t="s">
        <v>21</v>
      </c>
      <c r="B25" s="48" t="s">
        <v>41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62"/>
    </row>
    <row r="26" spans="1:19" s="43" customFormat="1" ht="12.75" customHeight="1" x14ac:dyDescent="0.2">
      <c r="A26" s="53" t="s">
        <v>204</v>
      </c>
      <c r="B26" s="48" t="s">
        <v>42</v>
      </c>
      <c r="C26" s="66" t="s">
        <v>34</v>
      </c>
      <c r="D26" s="48"/>
      <c r="E26" s="48"/>
      <c r="F26" s="48" t="s">
        <v>34</v>
      </c>
      <c r="G26" s="48"/>
      <c r="H26" s="48" t="s">
        <v>34</v>
      </c>
      <c r="I26" s="48" t="s">
        <v>34</v>
      </c>
      <c r="J26" s="48" t="s">
        <v>34</v>
      </c>
      <c r="K26" s="48" t="s">
        <v>34</v>
      </c>
      <c r="L26" s="48" t="s">
        <v>34</v>
      </c>
      <c r="M26" s="48" t="s">
        <v>34</v>
      </c>
      <c r="N26" s="48" t="s">
        <v>34</v>
      </c>
      <c r="O26" s="48" t="s">
        <v>34</v>
      </c>
      <c r="P26" s="48"/>
      <c r="Q26" s="48"/>
      <c r="R26" s="48"/>
      <c r="S26" s="15" t="s">
        <v>34</v>
      </c>
    </row>
    <row r="27" spans="1:19" ht="12.75" customHeight="1" x14ac:dyDescent="0.2">
      <c r="A27" s="47" t="s">
        <v>10</v>
      </c>
      <c r="B27" s="48" t="s">
        <v>41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62"/>
    </row>
    <row r="28" spans="1:19" ht="12.75" customHeight="1" x14ac:dyDescent="0.2">
      <c r="A28" s="47" t="s">
        <v>11</v>
      </c>
      <c r="B28" s="48" t="s">
        <v>41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50"/>
      <c r="S28" s="62"/>
    </row>
    <row r="29" spans="1:19" ht="12.75" customHeight="1" x14ac:dyDescent="0.2">
      <c r="A29" s="47" t="s">
        <v>12</v>
      </c>
      <c r="B29" s="48" t="s">
        <v>41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50"/>
      <c r="S29" s="62"/>
    </row>
    <row r="30" spans="1:19" ht="12.75" customHeight="1" x14ac:dyDescent="0.2">
      <c r="A30" s="47" t="s">
        <v>2</v>
      </c>
      <c r="B30" s="48" t="s">
        <v>41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50"/>
      <c r="S30" s="62"/>
    </row>
    <row r="31" spans="1:19" ht="12.75" customHeight="1" x14ac:dyDescent="0.2">
      <c r="A31" s="47" t="s">
        <v>16</v>
      </c>
      <c r="B31" s="48" t="s">
        <v>41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50"/>
      <c r="S31" s="62"/>
    </row>
    <row r="32" spans="1:19" ht="12.75" customHeight="1" x14ac:dyDescent="0.2">
      <c r="A32" s="47" t="s">
        <v>17</v>
      </c>
      <c r="B32" s="48" t="s">
        <v>41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50"/>
      <c r="S32" s="62"/>
    </row>
    <row r="33" spans="1:19" ht="12.75" customHeight="1" x14ac:dyDescent="0.2">
      <c r="A33" s="47" t="s">
        <v>18</v>
      </c>
      <c r="B33" s="48" t="s">
        <v>41</v>
      </c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50"/>
      <c r="S33" s="62"/>
    </row>
    <row r="34" spans="1:19" ht="12.75" customHeight="1" x14ac:dyDescent="0.2">
      <c r="A34" s="47" t="s">
        <v>19</v>
      </c>
      <c r="B34" s="48" t="s">
        <v>41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50"/>
      <c r="S34" s="62"/>
    </row>
    <row r="35" spans="1:19" x14ac:dyDescent="0.2">
      <c r="B35" s="8" t="s">
        <v>138</v>
      </c>
      <c r="C35" s="42">
        <f>COUNTIF(C2:C34, "*")</f>
        <v>2</v>
      </c>
      <c r="D35" s="26">
        <f>COUNTIF(D2:D34, "*")</f>
        <v>20</v>
      </c>
      <c r="E35" s="42">
        <f t="shared" ref="E35:S35" si="0">COUNTIF(E2:E34, "*")</f>
        <v>20</v>
      </c>
      <c r="F35" s="42">
        <f t="shared" si="0"/>
        <v>22</v>
      </c>
      <c r="G35" s="42">
        <f t="shared" si="0"/>
        <v>20</v>
      </c>
      <c r="H35" s="42">
        <f t="shared" si="0"/>
        <v>22</v>
      </c>
      <c r="I35" s="42">
        <f t="shared" si="0"/>
        <v>22</v>
      </c>
      <c r="J35" s="42">
        <f t="shared" si="0"/>
        <v>22</v>
      </c>
      <c r="K35" s="42">
        <f t="shared" si="0"/>
        <v>22</v>
      </c>
      <c r="L35" s="42">
        <f t="shared" si="0"/>
        <v>22</v>
      </c>
      <c r="M35" s="42">
        <f t="shared" si="0"/>
        <v>23</v>
      </c>
      <c r="N35" s="42">
        <f t="shared" si="0"/>
        <v>11</v>
      </c>
      <c r="O35" s="42">
        <f t="shared" si="0"/>
        <v>2</v>
      </c>
      <c r="P35" s="42">
        <f t="shared" si="0"/>
        <v>5</v>
      </c>
      <c r="Q35" s="42">
        <f t="shared" si="0"/>
        <v>3</v>
      </c>
      <c r="R35" s="42">
        <f t="shared" si="0"/>
        <v>2</v>
      </c>
      <c r="S35" s="61">
        <f t="shared" si="0"/>
        <v>2</v>
      </c>
    </row>
    <row r="36" spans="1:19" s="43" customFormat="1" x14ac:dyDescent="0.2">
      <c r="B36" s="38" t="s">
        <v>194</v>
      </c>
      <c r="C36" s="38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2"/>
      <c r="P36" s="42"/>
      <c r="Q36" s="42"/>
      <c r="R36" s="42"/>
    </row>
    <row r="37" spans="1:19" s="43" customFormat="1" x14ac:dyDescent="0.2">
      <c r="B37" s="38" t="s">
        <v>196</v>
      </c>
      <c r="C37" s="38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2"/>
      <c r="P37" s="42" t="s">
        <v>206</v>
      </c>
      <c r="Q37" s="42"/>
      <c r="R37" s="42"/>
    </row>
    <row r="38" spans="1:19" s="43" customFormat="1" x14ac:dyDescent="0.2">
      <c r="B38" s="38" t="s">
        <v>205</v>
      </c>
      <c r="C38" s="38"/>
      <c r="D38" s="46"/>
      <c r="E38" s="59" t="s">
        <v>207</v>
      </c>
      <c r="F38" s="46"/>
      <c r="G38" s="46"/>
      <c r="H38" s="46"/>
      <c r="I38" s="46"/>
      <c r="J38" s="46"/>
      <c r="K38" s="46"/>
      <c r="L38" s="46"/>
      <c r="M38" s="46"/>
      <c r="N38" s="46"/>
      <c r="O38" s="42"/>
      <c r="P38" s="42"/>
      <c r="Q38" s="42"/>
      <c r="R38" s="42"/>
    </row>
    <row r="39" spans="1:19" s="45" customFormat="1" ht="12.75" customHeight="1" x14ac:dyDescent="0.2">
      <c r="B39" s="38" t="s">
        <v>214</v>
      </c>
      <c r="C39" s="38"/>
      <c r="D39" s="38"/>
      <c r="E39" s="38"/>
      <c r="F39" s="38"/>
      <c r="G39" s="38"/>
      <c r="H39" s="38"/>
      <c r="I39" s="38"/>
      <c r="J39" s="38"/>
      <c r="K39" s="63"/>
      <c r="R39" s="44"/>
    </row>
    <row r="40" spans="1:19" s="54" customFormat="1" x14ac:dyDescent="0.2">
      <c r="B40" s="78" t="s">
        <v>191</v>
      </c>
      <c r="C40" s="78"/>
      <c r="D40" s="78"/>
      <c r="E40" s="78"/>
      <c r="F40" s="77" t="s">
        <v>190</v>
      </c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55"/>
    </row>
    <row r="41" spans="1:19" x14ac:dyDescent="0.2">
      <c r="B41" s="80" t="s">
        <v>65</v>
      </c>
      <c r="C41" s="81"/>
      <c r="D41" s="81"/>
      <c r="E41" s="82"/>
      <c r="F41" s="82"/>
      <c r="G41" s="82"/>
      <c r="H41" s="82"/>
      <c r="I41" s="83"/>
    </row>
    <row r="42" spans="1:19" x14ac:dyDescent="0.2">
      <c r="B42" s="24" t="s">
        <v>55</v>
      </c>
      <c r="C42" s="24" t="s">
        <v>60</v>
      </c>
      <c r="D42" s="76" t="s">
        <v>44</v>
      </c>
      <c r="E42" s="76"/>
      <c r="F42" s="79" t="s">
        <v>33</v>
      </c>
      <c r="G42" s="79"/>
      <c r="H42" s="79"/>
      <c r="I42" s="56" t="s">
        <v>135</v>
      </c>
    </row>
    <row r="43" spans="1:19" x14ac:dyDescent="0.2">
      <c r="B43" s="24" t="s">
        <v>56</v>
      </c>
      <c r="C43" s="24" t="s">
        <v>61</v>
      </c>
      <c r="D43" s="76" t="s">
        <v>45</v>
      </c>
      <c r="E43" s="76"/>
      <c r="F43" s="76" t="s">
        <v>50</v>
      </c>
      <c r="G43" s="76"/>
      <c r="H43" s="76"/>
      <c r="I43" s="57" t="s">
        <v>51</v>
      </c>
      <c r="K43" s="58"/>
      <c r="L43" s="58"/>
      <c r="M43" s="58"/>
      <c r="N43" s="58"/>
      <c r="O43" s="58"/>
      <c r="P43" s="58"/>
      <c r="Q43" s="58"/>
      <c r="R43" s="58"/>
    </row>
    <row r="44" spans="1:19" x14ac:dyDescent="0.2">
      <c r="B44" s="24" t="s">
        <v>57</v>
      </c>
      <c r="C44" s="24" t="s">
        <v>62</v>
      </c>
      <c r="D44" s="76" t="s">
        <v>26</v>
      </c>
      <c r="E44" s="76"/>
      <c r="F44" s="76" t="s">
        <v>52</v>
      </c>
      <c r="G44" s="76"/>
      <c r="H44" s="76"/>
      <c r="I44" s="57" t="s">
        <v>54</v>
      </c>
      <c r="K44" s="58"/>
      <c r="L44" s="58"/>
      <c r="M44" s="58"/>
      <c r="N44" s="58"/>
      <c r="O44" s="58"/>
      <c r="P44" s="58"/>
      <c r="Q44" s="58"/>
      <c r="R44" s="58"/>
    </row>
    <row r="45" spans="1:19" x14ac:dyDescent="0.2">
      <c r="B45" s="24" t="s">
        <v>58</v>
      </c>
      <c r="C45" s="24" t="s">
        <v>63</v>
      </c>
      <c r="D45" s="79" t="s">
        <v>187</v>
      </c>
      <c r="E45" s="79"/>
      <c r="F45" s="79" t="s">
        <v>48</v>
      </c>
      <c r="G45" s="79"/>
      <c r="H45" s="79"/>
      <c r="I45" s="57"/>
    </row>
    <row r="46" spans="1:19" x14ac:dyDescent="0.2">
      <c r="B46" s="24" t="s">
        <v>59</v>
      </c>
      <c r="C46" s="24" t="s">
        <v>64</v>
      </c>
      <c r="D46" s="79" t="s">
        <v>47</v>
      </c>
      <c r="E46" s="79"/>
      <c r="F46" s="76" t="s">
        <v>97</v>
      </c>
      <c r="G46" s="76"/>
      <c r="H46" s="76"/>
      <c r="I46" s="57"/>
    </row>
    <row r="47" spans="1:19" x14ac:dyDescent="0.2">
      <c r="D47" s="40"/>
      <c r="H47" s="75"/>
      <c r="I47" s="75"/>
    </row>
  </sheetData>
  <sortState xmlns:xlrd2="http://schemas.microsoft.com/office/spreadsheetml/2017/richdata2" ref="A2:R23">
    <sortCondition ref="A2:A23"/>
  </sortState>
  <mergeCells count="14">
    <mergeCell ref="H47:I47"/>
    <mergeCell ref="D42:E42"/>
    <mergeCell ref="D43:E43"/>
    <mergeCell ref="D44:E44"/>
    <mergeCell ref="F40:Q40"/>
    <mergeCell ref="B40:E40"/>
    <mergeCell ref="D45:E45"/>
    <mergeCell ref="D46:E46"/>
    <mergeCell ref="F42:H42"/>
    <mergeCell ref="F43:H43"/>
    <mergeCell ref="F44:H44"/>
    <mergeCell ref="F45:H45"/>
    <mergeCell ref="F46:H46"/>
    <mergeCell ref="B41:I41"/>
  </mergeCells>
  <pageMargins left="0.7" right="0.7" top="0.75" bottom="0.75" header="0.3" footer="0.3"/>
  <pageSetup orientation="landscape" r:id="rId1"/>
  <headerFooter>
    <oddHeader>&amp;C&amp;10Perdido Required Analytes
July 25, 2018 DEP File No. 0000667-031-SO</oddHead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view="pageLayout" zoomScaleNormal="100" workbookViewId="0">
      <selection activeCell="C35" sqref="C35"/>
    </sheetView>
  </sheetViews>
  <sheetFormatPr defaultRowHeight="15" x14ac:dyDescent="0.25"/>
  <cols>
    <col min="1" max="1" width="8" style="8" bestFit="1" customWidth="1"/>
    <col min="2" max="2" width="10.140625" style="8" bestFit="1" customWidth="1"/>
    <col min="3" max="3" width="7.7109375" style="8" bestFit="1" customWidth="1"/>
    <col min="4" max="4" width="4.140625" style="8" bestFit="1" customWidth="1"/>
    <col min="5" max="5" width="9.85546875" style="8" bestFit="1" customWidth="1"/>
    <col min="6" max="6" width="15.85546875" style="8" bestFit="1" customWidth="1"/>
    <col min="7" max="7" width="13.7109375" style="8" bestFit="1" customWidth="1"/>
    <col min="8" max="8" width="11.85546875" style="8" bestFit="1" customWidth="1"/>
  </cols>
  <sheetData>
    <row r="1" spans="1:8" x14ac:dyDescent="0.25">
      <c r="A1" s="12"/>
      <c r="B1" s="12" t="s">
        <v>43</v>
      </c>
      <c r="C1" s="12" t="s">
        <v>25</v>
      </c>
      <c r="D1" s="12" t="s">
        <v>26</v>
      </c>
      <c r="E1" s="12" t="s">
        <v>30</v>
      </c>
      <c r="F1" s="13" t="s">
        <v>68</v>
      </c>
      <c r="G1" s="13" t="s">
        <v>69</v>
      </c>
      <c r="H1" s="12" t="s">
        <v>27</v>
      </c>
    </row>
    <row r="2" spans="1:8" x14ac:dyDescent="0.25">
      <c r="A2" s="12" t="s">
        <v>67</v>
      </c>
      <c r="B2" s="9" t="s">
        <v>66</v>
      </c>
      <c r="C2" s="41" t="s">
        <v>34</v>
      </c>
      <c r="D2" s="41" t="s">
        <v>34</v>
      </c>
      <c r="E2" s="41" t="s">
        <v>34</v>
      </c>
      <c r="F2" s="41" t="s">
        <v>34</v>
      </c>
      <c r="G2" s="41" t="s">
        <v>34</v>
      </c>
      <c r="H2" s="41" t="s">
        <v>34</v>
      </c>
    </row>
    <row r="3" spans="1:8" x14ac:dyDescent="0.25">
      <c r="A3" s="12" t="s">
        <v>70</v>
      </c>
      <c r="B3" s="9" t="s">
        <v>66</v>
      </c>
      <c r="C3" s="41" t="s">
        <v>34</v>
      </c>
      <c r="D3" s="41" t="s">
        <v>34</v>
      </c>
      <c r="E3" s="41" t="s">
        <v>34</v>
      </c>
      <c r="F3" s="41" t="s">
        <v>34</v>
      </c>
      <c r="G3" s="41" t="s">
        <v>34</v>
      </c>
      <c r="H3" s="41" t="s">
        <v>34</v>
      </c>
    </row>
    <row r="4" spans="1:8" x14ac:dyDescent="0.25">
      <c r="A4" s="12" t="s">
        <v>71</v>
      </c>
      <c r="B4" s="9" t="s">
        <v>66</v>
      </c>
      <c r="C4" s="41" t="s">
        <v>34</v>
      </c>
      <c r="D4" s="41" t="s">
        <v>34</v>
      </c>
      <c r="E4" s="41" t="s">
        <v>34</v>
      </c>
      <c r="F4" s="41" t="s">
        <v>34</v>
      </c>
      <c r="G4" s="41" t="s">
        <v>34</v>
      </c>
      <c r="H4" s="41" t="s">
        <v>34</v>
      </c>
    </row>
    <row r="5" spans="1:8" x14ac:dyDescent="0.25">
      <c r="A5" s="12" t="s">
        <v>72</v>
      </c>
      <c r="B5" s="9" t="s">
        <v>66</v>
      </c>
      <c r="C5" s="41" t="s">
        <v>34</v>
      </c>
      <c r="D5" s="41" t="s">
        <v>34</v>
      </c>
      <c r="E5" s="41" t="s">
        <v>34</v>
      </c>
      <c r="F5" s="41" t="s">
        <v>34</v>
      </c>
      <c r="G5" s="41" t="s">
        <v>34</v>
      </c>
      <c r="H5" s="41" t="s">
        <v>34</v>
      </c>
    </row>
    <row r="6" spans="1:8" x14ac:dyDescent="0.25">
      <c r="A6" s="12" t="s">
        <v>73</v>
      </c>
      <c r="B6" s="9" t="s">
        <v>66</v>
      </c>
      <c r="C6" s="41"/>
      <c r="D6" s="41" t="s">
        <v>34</v>
      </c>
      <c r="E6" s="41" t="s">
        <v>34</v>
      </c>
      <c r="F6" s="41"/>
      <c r="G6" s="41"/>
      <c r="H6" s="41"/>
    </row>
    <row r="7" spans="1:8" x14ac:dyDescent="0.25">
      <c r="A7" s="12" t="s">
        <v>74</v>
      </c>
      <c r="B7" s="9" t="s">
        <v>66</v>
      </c>
      <c r="C7" s="41"/>
      <c r="D7" s="41" t="s">
        <v>34</v>
      </c>
      <c r="E7" s="41" t="s">
        <v>34</v>
      </c>
      <c r="F7" s="41"/>
      <c r="G7" s="41"/>
      <c r="H7" s="41"/>
    </row>
    <row r="8" spans="1:8" x14ac:dyDescent="0.25">
      <c r="A8" s="12" t="s">
        <v>75</v>
      </c>
      <c r="B8" s="9" t="s">
        <v>66</v>
      </c>
      <c r="C8" s="41"/>
      <c r="D8" s="41" t="s">
        <v>34</v>
      </c>
      <c r="E8" s="41" t="s">
        <v>34</v>
      </c>
      <c r="F8" s="41"/>
      <c r="G8" s="41"/>
      <c r="H8" s="41"/>
    </row>
    <row r="9" spans="1:8" x14ac:dyDescent="0.25">
      <c r="A9" s="12" t="s">
        <v>76</v>
      </c>
      <c r="B9" s="9" t="s">
        <v>66</v>
      </c>
      <c r="C9" s="41"/>
      <c r="D9" s="41" t="s">
        <v>34</v>
      </c>
      <c r="E9" s="41" t="s">
        <v>34</v>
      </c>
      <c r="F9" s="41"/>
      <c r="G9" s="41"/>
      <c r="H9" s="41"/>
    </row>
    <row r="10" spans="1:8" x14ac:dyDescent="0.25">
      <c r="A10" s="12" t="s">
        <v>77</v>
      </c>
      <c r="B10" s="9" t="s">
        <v>66</v>
      </c>
      <c r="C10" s="41"/>
      <c r="D10" s="41" t="s">
        <v>34</v>
      </c>
      <c r="E10" s="41" t="s">
        <v>34</v>
      </c>
      <c r="F10" s="41"/>
      <c r="G10" s="41"/>
      <c r="H10" s="41"/>
    </row>
    <row r="11" spans="1:8" x14ac:dyDescent="0.25">
      <c r="A11" s="12" t="s">
        <v>78</v>
      </c>
      <c r="B11" s="9" t="s">
        <v>66</v>
      </c>
      <c r="C11" s="41"/>
      <c r="D11" s="41" t="s">
        <v>34</v>
      </c>
      <c r="E11" s="41" t="s">
        <v>34</v>
      </c>
      <c r="F11" s="41"/>
      <c r="G11" s="41"/>
      <c r="H11" s="41"/>
    </row>
    <row r="12" spans="1:8" x14ac:dyDescent="0.25">
      <c r="A12" s="12" t="s">
        <v>161</v>
      </c>
      <c r="B12" s="9" t="s">
        <v>66</v>
      </c>
      <c r="C12" s="41" t="s">
        <v>34</v>
      </c>
      <c r="D12" s="41" t="s">
        <v>34</v>
      </c>
      <c r="E12" s="41" t="s">
        <v>34</v>
      </c>
      <c r="F12" s="41"/>
      <c r="G12" s="41"/>
      <c r="H12" s="41" t="s">
        <v>34</v>
      </c>
    </row>
    <row r="13" spans="1:8" x14ac:dyDescent="0.25">
      <c r="A13" s="12" t="s">
        <v>159</v>
      </c>
      <c r="B13" s="9" t="s">
        <v>66</v>
      </c>
      <c r="C13" s="41" t="s">
        <v>34</v>
      </c>
      <c r="D13" s="41" t="s">
        <v>34</v>
      </c>
      <c r="E13" s="41" t="s">
        <v>34</v>
      </c>
      <c r="F13" s="41"/>
      <c r="G13" s="41"/>
      <c r="H13" s="41" t="s">
        <v>34</v>
      </c>
    </row>
    <row r="14" spans="1:8" x14ac:dyDescent="0.25">
      <c r="A14" s="12" t="s">
        <v>160</v>
      </c>
      <c r="B14" s="9" t="s">
        <v>66</v>
      </c>
      <c r="C14" s="41" t="s">
        <v>34</v>
      </c>
      <c r="D14" s="41" t="s">
        <v>34</v>
      </c>
      <c r="E14" s="41" t="s">
        <v>34</v>
      </c>
      <c r="F14" s="41"/>
      <c r="G14" s="41"/>
      <c r="H14" s="41" t="s">
        <v>34</v>
      </c>
    </row>
    <row r="15" spans="1:8" x14ac:dyDescent="0.25">
      <c r="A15" s="12" t="s">
        <v>3</v>
      </c>
      <c r="B15" s="9" t="s">
        <v>158</v>
      </c>
      <c r="C15" s="41" t="s">
        <v>34</v>
      </c>
      <c r="D15" s="41" t="s">
        <v>34</v>
      </c>
      <c r="E15" s="41" t="s">
        <v>34</v>
      </c>
      <c r="F15" s="41"/>
      <c r="G15" s="41"/>
      <c r="H15" s="41" t="s">
        <v>34</v>
      </c>
    </row>
    <row r="16" spans="1:8" x14ac:dyDescent="0.25">
      <c r="A16" s="12" t="s">
        <v>4</v>
      </c>
      <c r="B16" s="9" t="s">
        <v>158</v>
      </c>
      <c r="C16" s="41" t="s">
        <v>34</v>
      </c>
      <c r="D16" s="41" t="s">
        <v>34</v>
      </c>
      <c r="E16" s="41" t="s">
        <v>34</v>
      </c>
      <c r="F16" s="41"/>
      <c r="G16" s="41"/>
      <c r="H16" s="41" t="s">
        <v>34</v>
      </c>
    </row>
    <row r="17" spans="1:8" x14ac:dyDescent="0.25">
      <c r="A17" s="12" t="s">
        <v>6</v>
      </c>
      <c r="B17" s="9" t="s">
        <v>158</v>
      </c>
      <c r="C17" s="41" t="s">
        <v>34</v>
      </c>
      <c r="D17" s="41" t="s">
        <v>34</v>
      </c>
      <c r="E17" s="41" t="s">
        <v>34</v>
      </c>
      <c r="F17" s="41"/>
      <c r="G17" s="41"/>
      <c r="H17" s="41" t="s">
        <v>34</v>
      </c>
    </row>
    <row r="18" spans="1:8" x14ac:dyDescent="0.25">
      <c r="A18" s="12" t="s">
        <v>7</v>
      </c>
      <c r="B18" s="9" t="s">
        <v>158</v>
      </c>
      <c r="C18" s="41" t="s">
        <v>34</v>
      </c>
      <c r="D18" s="41" t="s">
        <v>34</v>
      </c>
      <c r="E18" s="41" t="s">
        <v>34</v>
      </c>
      <c r="F18" s="41"/>
      <c r="G18" s="41"/>
      <c r="H18" s="41" t="s">
        <v>34</v>
      </c>
    </row>
    <row r="19" spans="1:8" x14ac:dyDescent="0.25">
      <c r="A19" s="12" t="s">
        <v>9</v>
      </c>
      <c r="B19" s="9" t="s">
        <v>158</v>
      </c>
      <c r="C19" s="41" t="s">
        <v>34</v>
      </c>
      <c r="D19" s="41" t="s">
        <v>34</v>
      </c>
      <c r="E19" s="41" t="s">
        <v>34</v>
      </c>
      <c r="F19" s="41"/>
      <c r="G19" s="41"/>
      <c r="H19" s="41" t="s">
        <v>34</v>
      </c>
    </row>
    <row r="20" spans="1:8" x14ac:dyDescent="0.25">
      <c r="A20" s="12" t="s">
        <v>8</v>
      </c>
      <c r="B20" s="9" t="s">
        <v>158</v>
      </c>
      <c r="C20" s="9" t="s">
        <v>192</v>
      </c>
      <c r="D20" s="9"/>
      <c r="E20" s="9"/>
      <c r="F20" s="9"/>
      <c r="G20" s="9"/>
      <c r="H20" s="9"/>
    </row>
    <row r="21" spans="1:8" x14ac:dyDescent="0.25">
      <c r="A21" s="12" t="s">
        <v>20</v>
      </c>
      <c r="B21" s="9" t="s">
        <v>158</v>
      </c>
      <c r="C21" s="9" t="s">
        <v>192</v>
      </c>
      <c r="D21" s="9"/>
      <c r="E21" s="9"/>
      <c r="F21" s="9"/>
      <c r="G21" s="9"/>
      <c r="H21" s="9"/>
    </row>
    <row r="22" spans="1:8" x14ac:dyDescent="0.25">
      <c r="A22" s="60" t="s">
        <v>138</v>
      </c>
      <c r="B22" s="31"/>
      <c r="C22" s="31">
        <v>12</v>
      </c>
      <c r="D22" s="31">
        <f t="shared" ref="D22:H22" si="0">COUNTIF(D2:D21,"*")</f>
        <v>18</v>
      </c>
      <c r="E22" s="31">
        <f t="shared" si="0"/>
        <v>18</v>
      </c>
      <c r="F22" s="31">
        <f t="shared" si="0"/>
        <v>4</v>
      </c>
      <c r="G22" s="31">
        <f t="shared" si="0"/>
        <v>4</v>
      </c>
      <c r="H22" s="31">
        <f t="shared" si="0"/>
        <v>12</v>
      </c>
    </row>
    <row r="23" spans="1:8" x14ac:dyDescent="0.25">
      <c r="C23" s="4"/>
    </row>
    <row r="24" spans="1:8" x14ac:dyDescent="0.25">
      <c r="D24" s="14"/>
    </row>
  </sheetData>
  <pageMargins left="0.7" right="0.7" top="0.75" bottom="0.75" header="0.3" footer="0.3"/>
  <pageSetup orientation="landscape" r:id="rId1"/>
  <headerFooter>
    <oddHeader>&amp;CPerdido CAP
October 24, 2013 Permit</oddHeader>
    <oddFooter>&amp;C&amp;Z&amp;F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1"/>
  <sheetViews>
    <sheetView view="pageLayout" zoomScaleNormal="100" workbookViewId="0">
      <selection activeCell="C16" sqref="C16"/>
    </sheetView>
  </sheetViews>
  <sheetFormatPr defaultRowHeight="15" x14ac:dyDescent="0.25"/>
  <cols>
    <col min="2" max="2" width="11.5703125" bestFit="1" customWidth="1"/>
    <col min="3" max="3" width="14.5703125" bestFit="1" customWidth="1"/>
    <col min="4" max="4" width="9.42578125" bestFit="1" customWidth="1"/>
    <col min="5" max="5" width="4.5703125" bestFit="1" customWidth="1"/>
    <col min="6" max="6" width="8.28515625" bestFit="1" customWidth="1"/>
    <col min="7" max="7" width="7.28515625" bestFit="1" customWidth="1"/>
    <col min="8" max="8" width="7.7109375" bestFit="1" customWidth="1"/>
    <col min="9" max="9" width="4.28515625" bestFit="1" customWidth="1"/>
    <col min="10" max="10" width="5.5703125" bestFit="1" customWidth="1"/>
  </cols>
  <sheetData>
    <row r="1" spans="1:13" x14ac:dyDescent="0.25">
      <c r="A1" s="2"/>
      <c r="B1" s="2" t="s">
        <v>43</v>
      </c>
      <c r="C1" s="2" t="s">
        <v>35</v>
      </c>
      <c r="D1" s="2" t="s">
        <v>92</v>
      </c>
      <c r="E1" s="2" t="s">
        <v>26</v>
      </c>
      <c r="F1" s="2" t="s">
        <v>93</v>
      </c>
      <c r="G1" s="2" t="s">
        <v>47</v>
      </c>
      <c r="H1" s="2" t="s">
        <v>31</v>
      </c>
      <c r="I1" s="2" t="s">
        <v>33</v>
      </c>
      <c r="J1" s="2" t="s">
        <v>94</v>
      </c>
    </row>
    <row r="2" spans="1:13" x14ac:dyDescent="0.25">
      <c r="A2" s="2" t="s">
        <v>79</v>
      </c>
      <c r="B2" s="23" t="s">
        <v>40</v>
      </c>
      <c r="C2" s="23" t="s">
        <v>34</v>
      </c>
      <c r="D2" s="23" t="s">
        <v>34</v>
      </c>
      <c r="E2" s="23" t="s">
        <v>34</v>
      </c>
      <c r="F2" s="23" t="s">
        <v>34</v>
      </c>
      <c r="G2" s="23" t="s">
        <v>34</v>
      </c>
      <c r="H2" s="23" t="s">
        <v>34</v>
      </c>
      <c r="I2" s="23" t="s">
        <v>34</v>
      </c>
      <c r="J2" s="23" t="s">
        <v>34</v>
      </c>
    </row>
    <row r="3" spans="1:13" x14ac:dyDescent="0.25">
      <c r="A3" s="2" t="s">
        <v>80</v>
      </c>
      <c r="B3" s="23" t="s">
        <v>40</v>
      </c>
      <c r="C3" s="23" t="s">
        <v>34</v>
      </c>
      <c r="D3" s="23" t="s">
        <v>34</v>
      </c>
      <c r="E3" s="23" t="s">
        <v>34</v>
      </c>
      <c r="F3" s="23" t="s">
        <v>34</v>
      </c>
      <c r="G3" s="23" t="s">
        <v>34</v>
      </c>
      <c r="H3" s="23" t="s">
        <v>34</v>
      </c>
      <c r="I3" s="23" t="s">
        <v>34</v>
      </c>
      <c r="J3" s="23" t="s">
        <v>34</v>
      </c>
    </row>
    <row r="4" spans="1:13" x14ac:dyDescent="0.25">
      <c r="A4" s="2" t="s">
        <v>81</v>
      </c>
      <c r="B4" s="23" t="s">
        <v>39</v>
      </c>
      <c r="C4" s="23" t="s">
        <v>34</v>
      </c>
      <c r="D4" s="23" t="s">
        <v>34</v>
      </c>
      <c r="E4" s="23" t="s">
        <v>34</v>
      </c>
      <c r="F4" s="23" t="s">
        <v>34</v>
      </c>
      <c r="G4" s="23" t="s">
        <v>34</v>
      </c>
      <c r="H4" s="23" t="s">
        <v>34</v>
      </c>
      <c r="I4" s="23" t="s">
        <v>34</v>
      </c>
      <c r="J4" s="23" t="s">
        <v>34</v>
      </c>
    </row>
    <row r="5" spans="1:13" x14ac:dyDescent="0.25">
      <c r="A5" s="2" t="s">
        <v>82</v>
      </c>
      <c r="B5" s="23" t="s">
        <v>39</v>
      </c>
      <c r="C5" s="23" t="s">
        <v>34</v>
      </c>
      <c r="D5" s="23" t="s">
        <v>34</v>
      </c>
      <c r="E5" s="23" t="s">
        <v>34</v>
      </c>
      <c r="F5" s="23" t="s">
        <v>34</v>
      </c>
      <c r="G5" s="23" t="s">
        <v>34</v>
      </c>
      <c r="H5" s="23" t="s">
        <v>34</v>
      </c>
      <c r="I5" s="23" t="s">
        <v>34</v>
      </c>
      <c r="J5" s="23" t="s">
        <v>34</v>
      </c>
    </row>
    <row r="6" spans="1:13" x14ac:dyDescent="0.25">
      <c r="A6" s="2" t="s">
        <v>83</v>
      </c>
      <c r="B6" s="23" t="s">
        <v>39</v>
      </c>
      <c r="C6" s="23" t="s">
        <v>34</v>
      </c>
      <c r="D6" s="23" t="s">
        <v>34</v>
      </c>
      <c r="E6" s="23" t="s">
        <v>34</v>
      </c>
      <c r="F6" s="23" t="s">
        <v>34</v>
      </c>
      <c r="G6" s="23" t="s">
        <v>34</v>
      </c>
      <c r="H6" s="23" t="s">
        <v>34</v>
      </c>
      <c r="I6" s="23" t="s">
        <v>34</v>
      </c>
      <c r="J6" s="23" t="s">
        <v>34</v>
      </c>
    </row>
    <row r="7" spans="1:13" x14ac:dyDescent="0.25">
      <c r="A7" s="2" t="s">
        <v>1</v>
      </c>
      <c r="B7" s="23" t="s">
        <v>39</v>
      </c>
      <c r="C7" s="23" t="s">
        <v>34</v>
      </c>
      <c r="D7" s="23" t="s">
        <v>34</v>
      </c>
      <c r="E7" s="23" t="s">
        <v>34</v>
      </c>
      <c r="F7" s="23" t="s">
        <v>34</v>
      </c>
      <c r="G7" s="23" t="s">
        <v>34</v>
      </c>
      <c r="H7" s="23" t="s">
        <v>34</v>
      </c>
      <c r="I7" s="23" t="s">
        <v>34</v>
      </c>
      <c r="J7" s="23" t="s">
        <v>34</v>
      </c>
      <c r="K7" s="3"/>
      <c r="M7" s="3"/>
    </row>
    <row r="8" spans="1:13" x14ac:dyDescent="0.25">
      <c r="A8" s="2" t="s">
        <v>84</v>
      </c>
      <c r="B8" s="23" t="s">
        <v>40</v>
      </c>
      <c r="C8" s="23" t="s">
        <v>34</v>
      </c>
      <c r="D8" s="23" t="s">
        <v>34</v>
      </c>
      <c r="E8" s="23" t="s">
        <v>34</v>
      </c>
      <c r="F8" s="23" t="s">
        <v>34</v>
      </c>
      <c r="G8" s="23" t="s">
        <v>34</v>
      </c>
      <c r="H8" s="23" t="s">
        <v>34</v>
      </c>
      <c r="I8" s="23" t="s">
        <v>34</v>
      </c>
      <c r="J8" s="23" t="s">
        <v>34</v>
      </c>
    </row>
    <row r="9" spans="1:13" x14ac:dyDescent="0.25">
      <c r="A9" s="2" t="s">
        <v>85</v>
      </c>
      <c r="B9" s="23" t="s">
        <v>39</v>
      </c>
      <c r="C9" s="23" t="s">
        <v>34</v>
      </c>
      <c r="D9" s="23" t="s">
        <v>34</v>
      </c>
      <c r="E9" s="23" t="s">
        <v>34</v>
      </c>
      <c r="F9" s="23" t="s">
        <v>34</v>
      </c>
      <c r="G9" s="23" t="s">
        <v>34</v>
      </c>
      <c r="H9" s="23" t="s">
        <v>34</v>
      </c>
      <c r="I9" s="23" t="s">
        <v>34</v>
      </c>
      <c r="J9" s="23" t="s">
        <v>34</v>
      </c>
    </row>
    <row r="10" spans="1:13" x14ac:dyDescent="0.25">
      <c r="A10" s="2" t="s">
        <v>86</v>
      </c>
      <c r="B10" s="23" t="s">
        <v>39</v>
      </c>
      <c r="C10" s="23" t="s">
        <v>34</v>
      </c>
      <c r="D10" s="23" t="s">
        <v>34</v>
      </c>
      <c r="E10" s="23" t="s">
        <v>34</v>
      </c>
      <c r="F10" s="23" t="s">
        <v>34</v>
      </c>
      <c r="G10" s="23" t="s">
        <v>34</v>
      </c>
      <c r="H10" s="23" t="s">
        <v>34</v>
      </c>
      <c r="I10" s="23" t="s">
        <v>34</v>
      </c>
      <c r="J10" s="23" t="s">
        <v>34</v>
      </c>
    </row>
    <row r="11" spans="1:13" x14ac:dyDescent="0.25">
      <c r="A11" s="2" t="s">
        <v>87</v>
      </c>
      <c r="B11" s="23" t="s">
        <v>39</v>
      </c>
      <c r="C11" s="23" t="s">
        <v>34</v>
      </c>
      <c r="D11" s="23" t="s">
        <v>34</v>
      </c>
      <c r="E11" s="23" t="s">
        <v>34</v>
      </c>
      <c r="F11" s="23" t="s">
        <v>34</v>
      </c>
      <c r="G11" s="23" t="s">
        <v>34</v>
      </c>
      <c r="H11" s="23" t="s">
        <v>34</v>
      </c>
      <c r="I11" s="23" t="s">
        <v>34</v>
      </c>
      <c r="J11" s="23" t="s">
        <v>34</v>
      </c>
    </row>
    <row r="12" spans="1:13" x14ac:dyDescent="0.25">
      <c r="A12" s="2" t="s">
        <v>88</v>
      </c>
      <c r="B12" s="23" t="s">
        <v>39</v>
      </c>
      <c r="C12" s="23" t="s">
        <v>34</v>
      </c>
      <c r="D12" s="23" t="s">
        <v>34</v>
      </c>
      <c r="E12" s="23" t="s">
        <v>34</v>
      </c>
      <c r="F12" s="23" t="s">
        <v>34</v>
      </c>
      <c r="G12" s="23" t="s">
        <v>34</v>
      </c>
      <c r="H12" s="23" t="s">
        <v>34</v>
      </c>
      <c r="I12" s="23" t="s">
        <v>34</v>
      </c>
      <c r="J12" s="23" t="s">
        <v>34</v>
      </c>
    </row>
    <row r="13" spans="1:13" x14ac:dyDescent="0.25">
      <c r="A13" s="2" t="s">
        <v>89</v>
      </c>
      <c r="B13" s="23" t="s">
        <v>39</v>
      </c>
      <c r="C13" s="23" t="s">
        <v>34</v>
      </c>
      <c r="D13" s="23" t="s">
        <v>34</v>
      </c>
      <c r="E13" s="23" t="s">
        <v>34</v>
      </c>
      <c r="F13" s="23" t="s">
        <v>34</v>
      </c>
      <c r="G13" s="23" t="s">
        <v>34</v>
      </c>
      <c r="H13" s="23" t="s">
        <v>34</v>
      </c>
      <c r="I13" s="23" t="s">
        <v>34</v>
      </c>
      <c r="J13" s="23" t="s">
        <v>34</v>
      </c>
    </row>
    <row r="14" spans="1:13" x14ac:dyDescent="0.25">
      <c r="A14" s="2" t="s">
        <v>90</v>
      </c>
      <c r="B14" s="23" t="s">
        <v>39</v>
      </c>
      <c r="C14" s="23" t="s">
        <v>34</v>
      </c>
      <c r="D14" s="23" t="s">
        <v>34</v>
      </c>
      <c r="E14" s="23" t="s">
        <v>34</v>
      </c>
      <c r="F14" s="23" t="s">
        <v>34</v>
      </c>
      <c r="G14" s="23" t="s">
        <v>34</v>
      </c>
      <c r="H14" s="23" t="s">
        <v>34</v>
      </c>
      <c r="I14" s="23" t="s">
        <v>34</v>
      </c>
      <c r="J14" s="23" t="s">
        <v>34</v>
      </c>
    </row>
    <row r="15" spans="1:13" x14ac:dyDescent="0.25">
      <c r="A15" s="2" t="s">
        <v>91</v>
      </c>
      <c r="B15" s="23" t="s">
        <v>39</v>
      </c>
      <c r="C15" s="23" t="s">
        <v>34</v>
      </c>
      <c r="D15" s="23" t="s">
        <v>34</v>
      </c>
      <c r="E15" s="23" t="s">
        <v>34</v>
      </c>
      <c r="F15" s="23" t="s">
        <v>34</v>
      </c>
      <c r="G15" s="23" t="s">
        <v>34</v>
      </c>
      <c r="H15" s="23" t="s">
        <v>34</v>
      </c>
      <c r="I15" s="23" t="s">
        <v>34</v>
      </c>
      <c r="J15" s="23" t="s">
        <v>34</v>
      </c>
    </row>
    <row r="16" spans="1:13" x14ac:dyDescent="0.25">
      <c r="B16" s="27" t="s">
        <v>138</v>
      </c>
      <c r="C16" s="28">
        <f>COUNTIF(C2:C15, "*")</f>
        <v>14</v>
      </c>
      <c r="D16" s="28">
        <f t="shared" ref="D16:J16" si="0">COUNTIF(D2:D15, "*")</f>
        <v>14</v>
      </c>
      <c r="E16" s="28">
        <f t="shared" si="0"/>
        <v>14</v>
      </c>
      <c r="F16" s="28">
        <f t="shared" si="0"/>
        <v>14</v>
      </c>
      <c r="G16" s="28">
        <f t="shared" si="0"/>
        <v>14</v>
      </c>
      <c r="H16" s="28">
        <f t="shared" si="0"/>
        <v>14</v>
      </c>
      <c r="I16" s="28">
        <f t="shared" si="0"/>
        <v>14</v>
      </c>
      <c r="J16" s="28">
        <f t="shared" si="0"/>
        <v>14</v>
      </c>
    </row>
    <row r="17" spans="1:6" x14ac:dyDescent="0.25">
      <c r="A17" s="3" t="s">
        <v>65</v>
      </c>
    </row>
    <row r="18" spans="1:6" x14ac:dyDescent="0.25">
      <c r="A18" s="25" t="s">
        <v>95</v>
      </c>
      <c r="B18" s="84" t="s">
        <v>52</v>
      </c>
      <c r="C18" s="84"/>
      <c r="F18" s="5"/>
    </row>
    <row r="19" spans="1:6" x14ac:dyDescent="0.25">
      <c r="A19" s="25" t="s">
        <v>96</v>
      </c>
      <c r="B19" s="84" t="s">
        <v>48</v>
      </c>
      <c r="C19" s="84"/>
    </row>
    <row r="20" spans="1:6" x14ac:dyDescent="0.25">
      <c r="B20" s="84" t="s">
        <v>46</v>
      </c>
      <c r="C20" s="84"/>
    </row>
    <row r="21" spans="1:6" x14ac:dyDescent="0.25">
      <c r="B21" s="84" t="s">
        <v>186</v>
      </c>
      <c r="C21" s="84"/>
    </row>
    <row r="22" spans="1:6" x14ac:dyDescent="0.25">
      <c r="B22" s="84" t="s">
        <v>26</v>
      </c>
      <c r="C22" s="84"/>
    </row>
    <row r="23" spans="1:6" x14ac:dyDescent="0.25">
      <c r="B23" s="84" t="s">
        <v>47</v>
      </c>
      <c r="C23" s="84"/>
    </row>
    <row r="24" spans="1:6" x14ac:dyDescent="0.25">
      <c r="B24" s="84" t="s">
        <v>53</v>
      </c>
      <c r="C24" s="84"/>
    </row>
    <row r="25" spans="1:6" x14ac:dyDescent="0.25">
      <c r="B25" s="84" t="s">
        <v>33</v>
      </c>
      <c r="C25" s="84"/>
    </row>
    <row r="26" spans="1:6" x14ac:dyDescent="0.25">
      <c r="B26" s="84" t="s">
        <v>50</v>
      </c>
      <c r="C26" s="84"/>
    </row>
    <row r="27" spans="1:6" x14ac:dyDescent="0.25">
      <c r="B27" s="84" t="s">
        <v>97</v>
      </c>
      <c r="C27" s="84"/>
    </row>
    <row r="28" spans="1:6" x14ac:dyDescent="0.25">
      <c r="B28" s="85" t="s">
        <v>49</v>
      </c>
      <c r="C28" s="86"/>
    </row>
    <row r="29" spans="1:6" x14ac:dyDescent="0.25">
      <c r="B29" s="85" t="s">
        <v>45</v>
      </c>
      <c r="C29" s="86"/>
    </row>
    <row r="30" spans="1:6" x14ac:dyDescent="0.25">
      <c r="B30" s="85" t="s">
        <v>51</v>
      </c>
      <c r="C30" s="86"/>
    </row>
    <row r="31" spans="1:6" x14ac:dyDescent="0.25">
      <c r="B31" s="85" t="s">
        <v>94</v>
      </c>
      <c r="C31" s="86"/>
    </row>
  </sheetData>
  <mergeCells count="14">
    <mergeCell ref="B30:C30"/>
    <mergeCell ref="B31:C31"/>
    <mergeCell ref="B24:C24"/>
    <mergeCell ref="B25:C25"/>
    <mergeCell ref="B26:C26"/>
    <mergeCell ref="B27:C27"/>
    <mergeCell ref="B29:C29"/>
    <mergeCell ref="B28:C28"/>
    <mergeCell ref="B23:C23"/>
    <mergeCell ref="B18:C18"/>
    <mergeCell ref="B19:C19"/>
    <mergeCell ref="B20:C20"/>
    <mergeCell ref="B21:C21"/>
    <mergeCell ref="B22:C22"/>
  </mergeCells>
  <pageMargins left="0.7" right="0.7" top="0.75" bottom="0.75" header="0.3" footer="0.3"/>
  <pageSetup orientation="portrait" r:id="rId1"/>
  <headerFooter>
    <oddHeader>&amp;CKlondike
June 5, 2018 DEP File No. 0078440-006-SO</oddHeader>
    <oddFooter>&amp;C&amp;Z&amp;F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"/>
  <sheetViews>
    <sheetView view="pageLayout" zoomScaleNormal="100" workbookViewId="0">
      <selection activeCell="C11" sqref="C11:E11"/>
    </sheetView>
  </sheetViews>
  <sheetFormatPr defaultRowHeight="15" x14ac:dyDescent="0.25"/>
  <cols>
    <col min="2" max="2" width="11.5703125" bestFit="1" customWidth="1"/>
    <col min="3" max="3" width="7.5703125" bestFit="1" customWidth="1"/>
    <col min="4" max="4" width="4.5703125" bestFit="1" customWidth="1"/>
    <col min="5" max="5" width="14.5703125" bestFit="1" customWidth="1"/>
  </cols>
  <sheetData>
    <row r="1" spans="1:7" x14ac:dyDescent="0.25">
      <c r="A1" s="1"/>
      <c r="B1" s="1" t="s">
        <v>43</v>
      </c>
      <c r="C1" s="1" t="s">
        <v>24</v>
      </c>
      <c r="D1" s="1" t="s">
        <v>26</v>
      </c>
      <c r="E1" s="1" t="s">
        <v>35</v>
      </c>
    </row>
    <row r="2" spans="1:7" x14ac:dyDescent="0.25">
      <c r="A2" s="1" t="s">
        <v>98</v>
      </c>
      <c r="B2" s="6" t="s">
        <v>40</v>
      </c>
      <c r="C2" s="6" t="s">
        <v>34</v>
      </c>
      <c r="D2" s="6" t="s">
        <v>34</v>
      </c>
      <c r="E2" s="6" t="s">
        <v>34</v>
      </c>
    </row>
    <row r="3" spans="1:7" x14ac:dyDescent="0.25">
      <c r="A3" s="1" t="s">
        <v>99</v>
      </c>
      <c r="B3" s="6" t="s">
        <v>39</v>
      </c>
      <c r="C3" s="6" t="s">
        <v>34</v>
      </c>
      <c r="D3" s="6" t="s">
        <v>34</v>
      </c>
      <c r="E3" s="6" t="s">
        <v>34</v>
      </c>
    </row>
    <row r="4" spans="1:7" x14ac:dyDescent="0.25">
      <c r="A4" s="1" t="s">
        <v>100</v>
      </c>
      <c r="B4" s="6" t="s">
        <v>39</v>
      </c>
      <c r="C4" s="6" t="s">
        <v>34</v>
      </c>
      <c r="D4" s="6" t="s">
        <v>34</v>
      </c>
      <c r="E4" s="6" t="s">
        <v>34</v>
      </c>
    </row>
    <row r="5" spans="1:7" x14ac:dyDescent="0.25">
      <c r="A5" s="1" t="s">
        <v>101</v>
      </c>
      <c r="B5" s="6" t="s">
        <v>39</v>
      </c>
      <c r="C5" s="6" t="s">
        <v>34</v>
      </c>
      <c r="D5" s="6" t="s">
        <v>34</v>
      </c>
      <c r="E5" s="6" t="s">
        <v>34</v>
      </c>
    </row>
    <row r="6" spans="1:7" x14ac:dyDescent="0.25">
      <c r="A6" s="1" t="s">
        <v>1</v>
      </c>
      <c r="B6" s="6" t="s">
        <v>41</v>
      </c>
      <c r="C6" s="6"/>
      <c r="D6" s="6"/>
      <c r="E6" s="6"/>
      <c r="G6" s="3"/>
    </row>
    <row r="7" spans="1:7" x14ac:dyDescent="0.25">
      <c r="A7" s="1" t="s">
        <v>85</v>
      </c>
      <c r="B7" s="6" t="s">
        <v>41</v>
      </c>
      <c r="C7" s="6"/>
      <c r="D7" s="6"/>
      <c r="E7" s="6"/>
    </row>
    <row r="8" spans="1:7" x14ac:dyDescent="0.25">
      <c r="A8" s="1" t="s">
        <v>102</v>
      </c>
      <c r="B8" s="6" t="s">
        <v>41</v>
      </c>
      <c r="C8" s="6"/>
      <c r="D8" s="6"/>
      <c r="E8" s="6"/>
    </row>
    <row r="9" spans="1:7" x14ac:dyDescent="0.25">
      <c r="A9" s="1" t="s">
        <v>103</v>
      </c>
      <c r="B9" s="6" t="s">
        <v>41</v>
      </c>
      <c r="C9" s="6"/>
      <c r="D9" s="6"/>
      <c r="E9" s="6"/>
    </row>
    <row r="10" spans="1:7" x14ac:dyDescent="0.25">
      <c r="A10" s="1" t="s">
        <v>87</v>
      </c>
      <c r="B10" s="6" t="s">
        <v>41</v>
      </c>
      <c r="C10" s="6"/>
      <c r="D10" s="6"/>
      <c r="E10" s="6"/>
    </row>
    <row r="11" spans="1:7" x14ac:dyDescent="0.25">
      <c r="B11" s="29" t="s">
        <v>138</v>
      </c>
      <c r="C11" s="28">
        <f>COUNTIF(C2:C10, "*")</f>
        <v>4</v>
      </c>
      <c r="D11" s="28">
        <f>COUNTIF(D2:D10, "*")</f>
        <v>4</v>
      </c>
      <c r="E11" s="28">
        <f>COUNTIF(E2:E10, "*")</f>
        <v>4</v>
      </c>
    </row>
  </sheetData>
  <pageMargins left="0.7" right="0.7" top="0.75" bottom="0.75" header="0.3" footer="0.3"/>
  <pageSetup orientation="portrait" r:id="rId1"/>
  <headerFooter>
    <oddHeader>&amp;CCamp V
January 2, 2013 DEP File No. 0078439-005-SF</oddHeader>
    <oddFooter>&amp;C&amp;Z&amp;F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view="pageLayout" zoomScaleNormal="100" workbookViewId="0">
      <selection activeCell="A18" sqref="A18"/>
    </sheetView>
  </sheetViews>
  <sheetFormatPr defaultRowHeight="15" x14ac:dyDescent="0.25"/>
  <cols>
    <col min="1" max="1" width="6.28515625" bestFit="1" customWidth="1"/>
    <col min="2" max="2" width="11.7109375" bestFit="1" customWidth="1"/>
    <col min="3" max="3" width="6.28515625" customWidth="1"/>
    <col min="4" max="4" width="21.42578125" bestFit="1" customWidth="1"/>
  </cols>
  <sheetData>
    <row r="1" spans="1:4" x14ac:dyDescent="0.25">
      <c r="A1" s="3"/>
      <c r="B1" s="3" t="s">
        <v>43</v>
      </c>
      <c r="D1" s="3" t="s">
        <v>105</v>
      </c>
    </row>
    <row r="2" spans="1:4" x14ac:dyDescent="0.25">
      <c r="A2" s="94" t="s">
        <v>103</v>
      </c>
      <c r="B2" s="6" t="s">
        <v>39</v>
      </c>
      <c r="D2" s="1" t="s">
        <v>106</v>
      </c>
    </row>
    <row r="3" spans="1:4" x14ac:dyDescent="0.25">
      <c r="A3" s="3" t="s">
        <v>102</v>
      </c>
      <c r="B3" s="6" t="s">
        <v>41</v>
      </c>
      <c r="D3" s="1" t="s">
        <v>92</v>
      </c>
    </row>
    <row r="4" spans="1:4" x14ac:dyDescent="0.25">
      <c r="A4" s="3" t="s">
        <v>85</v>
      </c>
      <c r="B4" s="6" t="s">
        <v>139</v>
      </c>
      <c r="D4" s="1" t="s">
        <v>47</v>
      </c>
    </row>
    <row r="5" spans="1:4" x14ac:dyDescent="0.25">
      <c r="A5" s="94" t="s">
        <v>104</v>
      </c>
      <c r="B5" s="6" t="s">
        <v>39</v>
      </c>
      <c r="D5" s="1" t="s">
        <v>107</v>
      </c>
    </row>
    <row r="6" spans="1:4" x14ac:dyDescent="0.25">
      <c r="A6" s="3" t="s">
        <v>1</v>
      </c>
      <c r="B6" s="6" t="s">
        <v>41</v>
      </c>
      <c r="D6" s="1" t="s">
        <v>33</v>
      </c>
    </row>
    <row r="7" spans="1:4" x14ac:dyDescent="0.25">
      <c r="A7" s="94" t="s">
        <v>87</v>
      </c>
      <c r="B7" s="6" t="s">
        <v>40</v>
      </c>
      <c r="D7" s="1" t="s">
        <v>108</v>
      </c>
    </row>
    <row r="8" spans="1:4" x14ac:dyDescent="0.25">
      <c r="D8" s="1" t="s">
        <v>31</v>
      </c>
    </row>
    <row r="9" spans="1:4" x14ac:dyDescent="0.25">
      <c r="D9" s="1" t="s">
        <v>24</v>
      </c>
    </row>
    <row r="10" spans="1:4" x14ac:dyDescent="0.25">
      <c r="D10" s="1" t="s">
        <v>109</v>
      </c>
    </row>
    <row r="11" spans="1:4" x14ac:dyDescent="0.25">
      <c r="D11" s="1" t="s">
        <v>110</v>
      </c>
    </row>
    <row r="12" spans="1:4" x14ac:dyDescent="0.25">
      <c r="D12" s="1" t="s">
        <v>38</v>
      </c>
    </row>
    <row r="13" spans="1:4" x14ac:dyDescent="0.25">
      <c r="D13" s="1" t="s">
        <v>93</v>
      </c>
    </row>
    <row r="14" spans="1:4" x14ac:dyDescent="0.25">
      <c r="D14" s="1" t="s">
        <v>35</v>
      </c>
    </row>
    <row r="15" spans="1:4" x14ac:dyDescent="0.25">
      <c r="D15" s="1" t="s">
        <v>111</v>
      </c>
    </row>
    <row r="16" spans="1:4" ht="30" x14ac:dyDescent="0.25">
      <c r="D16" s="32" t="s">
        <v>183</v>
      </c>
    </row>
    <row r="18" spans="1:1" x14ac:dyDescent="0.25">
      <c r="A18" s="64" t="s">
        <v>222</v>
      </c>
    </row>
  </sheetData>
  <pageMargins left="0.7" right="0.7" top="0.75" bottom="0.75" header="0.3" footer="0.3"/>
  <pageSetup orientation="portrait" r:id="rId1"/>
  <headerFooter>
    <oddHeader>&amp;CSaufley
October 9, 2013 OGC File No. 06-1157-C-17-SW</oddHeader>
    <oddFooter>&amp;C&amp;Z&amp;F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2"/>
  <sheetViews>
    <sheetView view="pageLayout" zoomScaleNormal="100" workbookViewId="0">
      <selection activeCell="A3" sqref="A3:XFD3"/>
    </sheetView>
  </sheetViews>
  <sheetFormatPr defaultRowHeight="15" x14ac:dyDescent="0.25"/>
  <cols>
    <col min="1" max="1" width="6.7109375" style="8" customWidth="1"/>
    <col min="2" max="2" width="4.140625" style="8" customWidth="1"/>
    <col min="3" max="3" width="4.42578125" style="8" bestFit="1" customWidth="1"/>
    <col min="4" max="4" width="8" style="8" customWidth="1"/>
    <col min="5" max="5" width="3.7109375" style="8" bestFit="1" customWidth="1"/>
    <col min="6" max="6" width="8" style="8" customWidth="1"/>
    <col min="7" max="7" width="5.42578125" style="8" customWidth="1"/>
    <col min="8" max="8" width="6.28515625" style="8" customWidth="1"/>
    <col min="9" max="9" width="3.42578125" style="8" bestFit="1" customWidth="1"/>
    <col min="10" max="10" width="7.42578125" style="8" customWidth="1"/>
    <col min="11" max="11" width="5.28515625" style="8" customWidth="1"/>
    <col min="12" max="12" width="4.140625" style="8" bestFit="1" customWidth="1"/>
    <col min="13" max="13" width="6" style="8" customWidth="1"/>
    <col min="14" max="14" width="6.28515625" style="8" customWidth="1"/>
    <col min="15" max="15" width="4.5703125" style="8" customWidth="1"/>
    <col min="16" max="16" width="3.85546875" style="8" customWidth="1"/>
    <col min="17" max="17" width="10" style="8" bestFit="1" customWidth="1"/>
    <col min="18" max="18" width="4.85546875" style="8" customWidth="1"/>
    <col min="19" max="19" width="5.5703125" style="8" bestFit="1" customWidth="1"/>
    <col min="20" max="20" width="5.7109375" customWidth="1"/>
    <col min="21" max="21" width="5.5703125" customWidth="1"/>
    <col min="22" max="22" width="4.5703125" customWidth="1"/>
    <col min="23" max="23" width="6" customWidth="1"/>
  </cols>
  <sheetData>
    <row r="1" spans="1:23" ht="38.25" customHeight="1" x14ac:dyDescent="0.25">
      <c r="A1" s="16"/>
      <c r="B1" s="17" t="s">
        <v>43</v>
      </c>
      <c r="C1" s="70" t="s">
        <v>213</v>
      </c>
      <c r="D1" s="71" t="s">
        <v>106</v>
      </c>
      <c r="E1" s="71" t="s">
        <v>26</v>
      </c>
      <c r="F1" s="71" t="s">
        <v>30</v>
      </c>
      <c r="G1" s="71" t="s">
        <v>31</v>
      </c>
      <c r="H1" s="71" t="s">
        <v>32</v>
      </c>
      <c r="I1" s="71" t="s">
        <v>33</v>
      </c>
      <c r="J1" s="70" t="s">
        <v>128</v>
      </c>
      <c r="K1" s="71" t="s">
        <v>24</v>
      </c>
      <c r="L1" s="71" t="s">
        <v>38</v>
      </c>
      <c r="M1" s="71" t="s">
        <v>93</v>
      </c>
      <c r="N1" s="70" t="s">
        <v>137</v>
      </c>
      <c r="O1" s="70" t="s">
        <v>27</v>
      </c>
      <c r="P1" s="70" t="s">
        <v>25</v>
      </c>
      <c r="Q1" s="70" t="s">
        <v>136</v>
      </c>
      <c r="R1" s="71" t="s">
        <v>130</v>
      </c>
      <c r="S1" s="71" t="s">
        <v>131</v>
      </c>
      <c r="T1" s="72" t="s">
        <v>210</v>
      </c>
      <c r="U1" s="72" t="s">
        <v>211</v>
      </c>
      <c r="V1" s="72" t="s">
        <v>212</v>
      </c>
      <c r="W1" s="72" t="s">
        <v>47</v>
      </c>
    </row>
    <row r="2" spans="1:23" x14ac:dyDescent="0.25">
      <c r="A2" s="69" t="s">
        <v>104</v>
      </c>
      <c r="B2" s="18" t="s">
        <v>40</v>
      </c>
      <c r="C2" s="19" t="s">
        <v>34</v>
      </c>
      <c r="D2" s="19" t="s">
        <v>34</v>
      </c>
      <c r="E2" s="19" t="s">
        <v>34</v>
      </c>
      <c r="F2" s="19" t="s">
        <v>34</v>
      </c>
      <c r="G2" s="19" t="s">
        <v>34</v>
      </c>
      <c r="H2" s="19" t="s">
        <v>34</v>
      </c>
      <c r="I2" s="19" t="s">
        <v>34</v>
      </c>
      <c r="J2" s="19" t="s">
        <v>34</v>
      </c>
      <c r="K2" s="73" t="s">
        <v>34</v>
      </c>
      <c r="L2" s="73" t="s">
        <v>34</v>
      </c>
      <c r="M2" s="19" t="s">
        <v>34</v>
      </c>
      <c r="N2" s="73" t="s">
        <v>34</v>
      </c>
      <c r="O2" s="73" t="s">
        <v>34</v>
      </c>
      <c r="P2" s="73" t="s">
        <v>34</v>
      </c>
      <c r="Q2" s="19" t="s">
        <v>34</v>
      </c>
      <c r="R2" s="73" t="s">
        <v>34</v>
      </c>
      <c r="S2" s="73" t="s">
        <v>34</v>
      </c>
      <c r="T2" s="19"/>
      <c r="U2" s="19"/>
      <c r="V2" s="19"/>
      <c r="W2" s="19"/>
    </row>
    <row r="3" spans="1:23" x14ac:dyDescent="0.25">
      <c r="A3" s="69" t="s">
        <v>112</v>
      </c>
      <c r="B3" s="18" t="s">
        <v>40</v>
      </c>
      <c r="C3" s="19" t="s">
        <v>34</v>
      </c>
      <c r="D3" s="19" t="s">
        <v>34</v>
      </c>
      <c r="E3" s="19" t="s">
        <v>34</v>
      </c>
      <c r="F3" s="19" t="s">
        <v>34</v>
      </c>
      <c r="G3" s="19" t="s">
        <v>34</v>
      </c>
      <c r="H3" s="19" t="s">
        <v>34</v>
      </c>
      <c r="I3" s="19" t="s">
        <v>34</v>
      </c>
      <c r="J3" s="19" t="s">
        <v>34</v>
      </c>
      <c r="K3" s="73" t="s">
        <v>34</v>
      </c>
      <c r="L3" s="73" t="s">
        <v>34</v>
      </c>
      <c r="M3" s="19" t="s">
        <v>34</v>
      </c>
      <c r="N3" s="73" t="s">
        <v>34</v>
      </c>
      <c r="O3" s="73" t="s">
        <v>34</v>
      </c>
      <c r="P3" s="73" t="s">
        <v>34</v>
      </c>
      <c r="Q3" s="19" t="s">
        <v>34</v>
      </c>
      <c r="R3" s="73" t="s">
        <v>34</v>
      </c>
      <c r="S3" s="73" t="s">
        <v>34</v>
      </c>
      <c r="T3" s="19"/>
      <c r="U3" s="19"/>
      <c r="V3" s="19"/>
      <c r="W3" s="19"/>
    </row>
    <row r="4" spans="1:23" x14ac:dyDescent="0.25">
      <c r="A4" s="69" t="s">
        <v>113</v>
      </c>
      <c r="B4" s="18" t="s">
        <v>42</v>
      </c>
      <c r="C4" s="19" t="s">
        <v>34</v>
      </c>
      <c r="D4" s="19" t="s">
        <v>34</v>
      </c>
      <c r="E4" s="19" t="s">
        <v>34</v>
      </c>
      <c r="F4" s="19" t="s">
        <v>34</v>
      </c>
      <c r="G4" s="19" t="s">
        <v>34</v>
      </c>
      <c r="H4" s="19" t="s">
        <v>34</v>
      </c>
      <c r="I4" s="19" t="s">
        <v>34</v>
      </c>
      <c r="J4" s="19" t="s">
        <v>34</v>
      </c>
      <c r="K4" s="73" t="s">
        <v>34</v>
      </c>
      <c r="L4" s="73"/>
      <c r="M4" s="19"/>
      <c r="N4" s="73"/>
      <c r="O4" s="73"/>
      <c r="P4" s="73"/>
      <c r="Q4" s="19"/>
      <c r="R4" s="73"/>
      <c r="S4" s="73"/>
      <c r="T4" s="19"/>
      <c r="U4" s="19"/>
      <c r="V4" s="19"/>
      <c r="W4" s="19"/>
    </row>
    <row r="5" spans="1:23" x14ac:dyDescent="0.25">
      <c r="A5" s="69" t="s">
        <v>98</v>
      </c>
      <c r="B5" s="18" t="s">
        <v>42</v>
      </c>
      <c r="C5" s="19" t="s">
        <v>34</v>
      </c>
      <c r="D5" s="19" t="s">
        <v>34</v>
      </c>
      <c r="E5" s="19" t="s">
        <v>34</v>
      </c>
      <c r="F5" s="19" t="s">
        <v>34</v>
      </c>
      <c r="G5" s="19" t="s">
        <v>34</v>
      </c>
      <c r="H5" s="19" t="s">
        <v>34</v>
      </c>
      <c r="I5" s="19" t="s">
        <v>34</v>
      </c>
      <c r="J5" s="19"/>
      <c r="K5" s="73" t="s">
        <v>34</v>
      </c>
      <c r="L5" s="73"/>
      <c r="M5" s="19"/>
      <c r="N5" s="73"/>
      <c r="O5" s="73"/>
      <c r="P5" s="73"/>
      <c r="Q5" s="19"/>
      <c r="R5" s="73"/>
      <c r="S5" s="73"/>
      <c r="T5" s="19"/>
      <c r="U5" s="19"/>
      <c r="V5" s="19"/>
      <c r="W5" s="19"/>
    </row>
    <row r="6" spans="1:23" x14ac:dyDescent="0.25">
      <c r="A6" s="69" t="s">
        <v>99</v>
      </c>
      <c r="B6" s="18" t="s">
        <v>42</v>
      </c>
      <c r="C6" s="19" t="s">
        <v>34</v>
      </c>
      <c r="D6" s="19" t="s">
        <v>34</v>
      </c>
      <c r="E6" s="19" t="s">
        <v>34</v>
      </c>
      <c r="F6" s="19" t="s">
        <v>34</v>
      </c>
      <c r="G6" s="19" t="s">
        <v>34</v>
      </c>
      <c r="H6" s="19" t="s">
        <v>34</v>
      </c>
      <c r="I6" s="19" t="s">
        <v>34</v>
      </c>
      <c r="J6" s="19" t="s">
        <v>34</v>
      </c>
      <c r="K6" s="73"/>
      <c r="L6" s="73"/>
      <c r="M6" s="19"/>
      <c r="N6" s="73"/>
      <c r="O6" s="73"/>
      <c r="P6" s="73" t="s">
        <v>34</v>
      </c>
      <c r="Q6" s="19"/>
      <c r="R6" s="73"/>
      <c r="S6" s="73"/>
      <c r="T6" s="19"/>
      <c r="U6" s="19"/>
      <c r="V6" s="19"/>
      <c r="W6" s="19"/>
    </row>
    <row r="7" spans="1:23" x14ac:dyDescent="0.25">
      <c r="A7" s="69" t="s">
        <v>114</v>
      </c>
      <c r="B7" s="18" t="s">
        <v>42</v>
      </c>
      <c r="C7" s="19" t="s">
        <v>34</v>
      </c>
      <c r="D7" s="19" t="s">
        <v>34</v>
      </c>
      <c r="E7" s="19" t="s">
        <v>34</v>
      </c>
      <c r="F7" s="19" t="s">
        <v>34</v>
      </c>
      <c r="G7" s="19" t="s">
        <v>34</v>
      </c>
      <c r="H7" s="19" t="s">
        <v>34</v>
      </c>
      <c r="I7" s="19" t="s">
        <v>34</v>
      </c>
      <c r="J7" s="19" t="s">
        <v>34</v>
      </c>
      <c r="K7" s="73"/>
      <c r="L7" s="73"/>
      <c r="M7" s="19" t="s">
        <v>34</v>
      </c>
      <c r="N7" s="73" t="s">
        <v>34</v>
      </c>
      <c r="O7" s="73" t="s">
        <v>34</v>
      </c>
      <c r="P7" s="73" t="s">
        <v>34</v>
      </c>
      <c r="Q7" s="19"/>
      <c r="R7" s="73"/>
      <c r="S7" s="73"/>
      <c r="T7" s="19"/>
      <c r="U7" s="19"/>
      <c r="V7" s="19"/>
      <c r="W7" s="19"/>
    </row>
    <row r="8" spans="1:23" x14ac:dyDescent="0.25">
      <c r="A8" s="69" t="s">
        <v>115</v>
      </c>
      <c r="B8" s="18" t="s">
        <v>42</v>
      </c>
      <c r="C8" s="19" t="s">
        <v>34</v>
      </c>
      <c r="D8" s="19" t="s">
        <v>34</v>
      </c>
      <c r="E8" s="19" t="s">
        <v>34</v>
      </c>
      <c r="F8" s="19" t="s">
        <v>34</v>
      </c>
      <c r="G8" s="19" t="s">
        <v>34</v>
      </c>
      <c r="H8" s="19" t="s">
        <v>34</v>
      </c>
      <c r="I8" s="19" t="s">
        <v>34</v>
      </c>
      <c r="J8" s="19"/>
      <c r="K8" s="73"/>
      <c r="L8" s="73" t="s">
        <v>34</v>
      </c>
      <c r="M8" s="19"/>
      <c r="N8" s="73"/>
      <c r="O8" s="73"/>
      <c r="P8" s="73"/>
      <c r="Q8" s="19"/>
      <c r="R8" s="73"/>
      <c r="S8" s="73"/>
      <c r="T8" s="19"/>
      <c r="U8" s="19"/>
      <c r="V8" s="19"/>
      <c r="W8" s="19"/>
    </row>
    <row r="9" spans="1:23" x14ac:dyDescent="0.25">
      <c r="A9" s="69" t="s">
        <v>87</v>
      </c>
      <c r="B9" s="18" t="s">
        <v>39</v>
      </c>
      <c r="C9" s="19" t="s">
        <v>34</v>
      </c>
      <c r="D9" s="19" t="s">
        <v>34</v>
      </c>
      <c r="E9" s="19" t="s">
        <v>34</v>
      </c>
      <c r="F9" s="19" t="s">
        <v>34</v>
      </c>
      <c r="G9" s="19" t="s">
        <v>34</v>
      </c>
      <c r="H9" s="19" t="s">
        <v>34</v>
      </c>
      <c r="I9" s="19" t="s">
        <v>34</v>
      </c>
      <c r="J9" s="19" t="s">
        <v>34</v>
      </c>
      <c r="K9" s="73"/>
      <c r="L9" s="73"/>
      <c r="M9" s="19"/>
      <c r="N9" s="73"/>
      <c r="O9" s="73"/>
      <c r="P9" s="73"/>
      <c r="Q9" s="19" t="s">
        <v>34</v>
      </c>
      <c r="R9" s="73" t="s">
        <v>34</v>
      </c>
      <c r="S9" s="73" t="s">
        <v>34</v>
      </c>
      <c r="T9" s="19"/>
      <c r="U9" s="19"/>
      <c r="V9" s="19"/>
      <c r="W9" s="19"/>
    </row>
    <row r="10" spans="1:23" x14ac:dyDescent="0.25">
      <c r="A10" s="69" t="s">
        <v>220</v>
      </c>
      <c r="B10" s="18" t="s">
        <v>39</v>
      </c>
      <c r="C10" s="19"/>
      <c r="D10" s="19"/>
      <c r="E10" s="19"/>
      <c r="F10" s="19"/>
      <c r="G10" s="19"/>
      <c r="H10" s="19"/>
      <c r="I10" s="19"/>
      <c r="J10" s="19"/>
      <c r="K10" s="73"/>
      <c r="L10" s="73"/>
      <c r="M10" s="19"/>
      <c r="N10" s="73"/>
      <c r="O10" s="73"/>
      <c r="P10" s="73"/>
      <c r="Q10" s="19"/>
      <c r="R10" s="73"/>
      <c r="S10" s="73"/>
      <c r="T10" s="19"/>
      <c r="U10" s="19"/>
      <c r="V10" s="19"/>
      <c r="W10" s="19"/>
    </row>
    <row r="11" spans="1:23" x14ac:dyDescent="0.25">
      <c r="A11" s="69" t="s">
        <v>116</v>
      </c>
      <c r="B11" s="18" t="s">
        <v>39</v>
      </c>
      <c r="C11" s="19" t="s">
        <v>34</v>
      </c>
      <c r="D11" s="19" t="s">
        <v>34</v>
      </c>
      <c r="E11" s="19" t="s">
        <v>34</v>
      </c>
      <c r="F11" s="19" t="s">
        <v>34</v>
      </c>
      <c r="G11" s="19" t="s">
        <v>34</v>
      </c>
      <c r="H11" s="19" t="s">
        <v>34</v>
      </c>
      <c r="I11" s="19" t="s">
        <v>34</v>
      </c>
      <c r="J11" s="19"/>
      <c r="K11" s="73"/>
      <c r="L11" s="73" t="s">
        <v>34</v>
      </c>
      <c r="M11" s="19"/>
      <c r="N11" s="73"/>
      <c r="O11" s="73"/>
      <c r="P11" s="73"/>
      <c r="Q11" s="19"/>
      <c r="R11" s="73"/>
      <c r="S11" s="73"/>
      <c r="T11" s="19"/>
      <c r="U11" s="19"/>
      <c r="V11" s="19"/>
      <c r="W11" s="19"/>
    </row>
    <row r="12" spans="1:23" x14ac:dyDescent="0.25">
      <c r="A12" s="69" t="s">
        <v>117</v>
      </c>
      <c r="B12" s="18" t="s">
        <v>39</v>
      </c>
      <c r="C12" s="19" t="s">
        <v>34</v>
      </c>
      <c r="D12" s="19" t="s">
        <v>34</v>
      </c>
      <c r="E12" s="19" t="s">
        <v>34</v>
      </c>
      <c r="F12" s="19" t="s">
        <v>34</v>
      </c>
      <c r="G12" s="19" t="s">
        <v>34</v>
      </c>
      <c r="H12" s="19" t="s">
        <v>34</v>
      </c>
      <c r="I12" s="19" t="s">
        <v>34</v>
      </c>
      <c r="J12" s="19"/>
      <c r="K12" s="73"/>
      <c r="L12" s="73"/>
      <c r="M12" s="19"/>
      <c r="N12" s="73"/>
      <c r="O12" s="73"/>
      <c r="P12" s="73"/>
      <c r="Q12" s="19"/>
      <c r="R12" s="73"/>
      <c r="S12" s="73"/>
      <c r="T12" s="19"/>
      <c r="U12" s="19"/>
      <c r="V12" s="19"/>
      <c r="W12" s="19"/>
    </row>
    <row r="13" spans="1:23" x14ac:dyDescent="0.25">
      <c r="A13" s="16" t="s">
        <v>118</v>
      </c>
      <c r="B13" s="18" t="s">
        <v>41</v>
      </c>
      <c r="C13" s="20"/>
      <c r="D13" s="20"/>
      <c r="E13" s="20"/>
      <c r="F13" s="20"/>
      <c r="G13" s="20"/>
      <c r="H13" s="20"/>
      <c r="I13" s="20"/>
      <c r="J13" s="20"/>
      <c r="K13" s="74"/>
      <c r="L13" s="20"/>
      <c r="M13" s="20"/>
      <c r="N13" s="20"/>
      <c r="O13" s="20"/>
      <c r="P13" s="20"/>
      <c r="Q13" s="20"/>
      <c r="R13" s="20"/>
      <c r="S13" s="20"/>
      <c r="T13" s="1"/>
      <c r="U13" s="1"/>
      <c r="V13" s="1"/>
      <c r="W13" s="1"/>
    </row>
    <row r="14" spans="1:23" x14ac:dyDescent="0.25">
      <c r="A14" s="16" t="s">
        <v>119</v>
      </c>
      <c r="B14" s="18" t="s">
        <v>41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1"/>
      <c r="U14" s="1"/>
      <c r="V14" s="1"/>
      <c r="W14" s="1"/>
    </row>
    <row r="15" spans="1:23" x14ac:dyDescent="0.25">
      <c r="A15" s="16" t="s">
        <v>120</v>
      </c>
      <c r="B15" s="18" t="s">
        <v>41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1"/>
      <c r="U15" s="1"/>
      <c r="V15" s="1"/>
      <c r="W15" s="1"/>
    </row>
    <row r="16" spans="1:23" x14ac:dyDescent="0.25">
      <c r="A16" s="16" t="s">
        <v>121</v>
      </c>
      <c r="B16" s="18" t="s">
        <v>41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1"/>
      <c r="U16" s="1"/>
      <c r="V16" s="1"/>
      <c r="W16" s="1"/>
    </row>
    <row r="17" spans="1:23" x14ac:dyDescent="0.25">
      <c r="A17" s="16" t="s">
        <v>122</v>
      </c>
      <c r="B17" s="18" t="s">
        <v>41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1"/>
      <c r="U17" s="1"/>
      <c r="V17" s="1"/>
      <c r="W17" s="1"/>
    </row>
    <row r="18" spans="1:23" x14ac:dyDescent="0.25">
      <c r="A18" s="16" t="s">
        <v>123</v>
      </c>
      <c r="B18" s="18" t="s">
        <v>41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1"/>
      <c r="U18" s="1"/>
      <c r="V18" s="1"/>
      <c r="W18" s="1"/>
    </row>
    <row r="19" spans="1:23" x14ac:dyDescent="0.25">
      <c r="A19" s="16" t="s">
        <v>124</v>
      </c>
      <c r="B19" s="18" t="s">
        <v>41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1"/>
      <c r="U19" s="1"/>
      <c r="V19" s="1"/>
      <c r="W19" s="1"/>
    </row>
    <row r="20" spans="1:23" x14ac:dyDescent="0.25">
      <c r="A20" s="16" t="s">
        <v>125</v>
      </c>
      <c r="B20" s="18" t="s">
        <v>41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1"/>
      <c r="U20" s="1"/>
      <c r="V20" s="1"/>
      <c r="W20" s="1"/>
    </row>
    <row r="21" spans="1:23" x14ac:dyDescent="0.25">
      <c r="A21" s="16" t="s">
        <v>126</v>
      </c>
      <c r="B21" s="18" t="s">
        <v>41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1"/>
      <c r="U21" s="1"/>
      <c r="V21" s="1"/>
      <c r="W21" s="1"/>
    </row>
    <row r="22" spans="1:23" x14ac:dyDescent="0.25">
      <c r="A22" s="16" t="s">
        <v>10</v>
      </c>
      <c r="B22" s="18" t="s">
        <v>41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1"/>
      <c r="U22" s="1"/>
      <c r="V22" s="1"/>
      <c r="W22" s="1"/>
    </row>
    <row r="23" spans="1:23" x14ac:dyDescent="0.25">
      <c r="B23" s="8" t="s">
        <v>140</v>
      </c>
      <c r="C23" s="26">
        <f>COUNTIF(C2:C22, "*")</f>
        <v>10</v>
      </c>
      <c r="D23" s="61">
        <f t="shared" ref="D23:W23" si="0">COUNTIF(D2:D22, "*")</f>
        <v>10</v>
      </c>
      <c r="E23" s="61">
        <f t="shared" si="0"/>
        <v>10</v>
      </c>
      <c r="F23" s="61">
        <f t="shared" si="0"/>
        <v>10</v>
      </c>
      <c r="G23" s="61">
        <f t="shared" si="0"/>
        <v>10</v>
      </c>
      <c r="H23" s="61">
        <f t="shared" si="0"/>
        <v>10</v>
      </c>
      <c r="I23" s="61">
        <f t="shared" si="0"/>
        <v>10</v>
      </c>
      <c r="J23" s="61">
        <f t="shared" si="0"/>
        <v>6</v>
      </c>
      <c r="K23" s="61">
        <f t="shared" si="0"/>
        <v>4</v>
      </c>
      <c r="L23" s="61">
        <f t="shared" si="0"/>
        <v>4</v>
      </c>
      <c r="M23" s="61">
        <f t="shared" si="0"/>
        <v>3</v>
      </c>
      <c r="N23" s="61">
        <f t="shared" si="0"/>
        <v>3</v>
      </c>
      <c r="O23" s="61">
        <f t="shared" si="0"/>
        <v>3</v>
      </c>
      <c r="P23" s="61">
        <f t="shared" si="0"/>
        <v>4</v>
      </c>
      <c r="Q23" s="61">
        <f t="shared" si="0"/>
        <v>3</v>
      </c>
      <c r="R23" s="61">
        <f t="shared" si="0"/>
        <v>3</v>
      </c>
      <c r="S23" s="61">
        <f t="shared" si="0"/>
        <v>3</v>
      </c>
      <c r="T23" s="61">
        <f t="shared" si="0"/>
        <v>0</v>
      </c>
      <c r="U23" s="61">
        <f t="shared" si="0"/>
        <v>0</v>
      </c>
      <c r="V23" s="61">
        <f t="shared" si="0"/>
        <v>0</v>
      </c>
      <c r="W23" s="61">
        <f t="shared" si="0"/>
        <v>0</v>
      </c>
    </row>
    <row r="24" spans="1:23" x14ac:dyDescent="0.25">
      <c r="A24" s="11" t="s">
        <v>65</v>
      </c>
      <c r="D24" s="14"/>
    </row>
    <row r="25" spans="1:23" x14ac:dyDescent="0.25">
      <c r="A25" s="24" t="s">
        <v>132</v>
      </c>
      <c r="B25" s="87" t="s">
        <v>44</v>
      </c>
      <c r="C25" s="88"/>
      <c r="D25" s="87" t="s">
        <v>33</v>
      </c>
      <c r="E25" s="88"/>
      <c r="F25" s="87" t="s">
        <v>52</v>
      </c>
      <c r="G25" s="88"/>
      <c r="J25" s="90" t="s">
        <v>208</v>
      </c>
      <c r="K25" s="90"/>
      <c r="L25" s="90"/>
      <c r="M25" s="90"/>
      <c r="N25" s="90"/>
      <c r="O25" s="90"/>
      <c r="P25" s="90"/>
      <c r="Q25" s="90"/>
      <c r="R25" s="90"/>
      <c r="S25" s="90"/>
      <c r="T25" s="91"/>
      <c r="U25" s="91"/>
    </row>
    <row r="26" spans="1:23" x14ac:dyDescent="0.25">
      <c r="A26" s="24" t="s">
        <v>133</v>
      </c>
      <c r="B26" s="87" t="s">
        <v>45</v>
      </c>
      <c r="C26" s="88"/>
      <c r="D26" s="87" t="s">
        <v>48</v>
      </c>
      <c r="E26" s="88"/>
      <c r="F26" s="87" t="s">
        <v>53</v>
      </c>
      <c r="G26" s="88"/>
      <c r="J26" s="90" t="s">
        <v>209</v>
      </c>
      <c r="K26" s="90"/>
      <c r="L26" s="90"/>
      <c r="M26" s="90"/>
      <c r="N26" s="90"/>
      <c r="O26" s="90"/>
      <c r="P26" s="90"/>
      <c r="Q26" s="90"/>
      <c r="R26" s="90"/>
      <c r="S26" s="90"/>
      <c r="T26" s="91"/>
      <c r="U26" s="91"/>
      <c r="V26" s="91"/>
      <c r="W26" s="91"/>
    </row>
    <row r="27" spans="1:23" x14ac:dyDescent="0.25">
      <c r="A27" s="24" t="s">
        <v>134</v>
      </c>
      <c r="B27" s="87" t="s">
        <v>46</v>
      </c>
      <c r="C27" s="88"/>
      <c r="D27" s="87" t="s">
        <v>49</v>
      </c>
      <c r="E27" s="88"/>
      <c r="F27" s="87" t="s">
        <v>217</v>
      </c>
      <c r="G27" s="88"/>
    </row>
    <row r="28" spans="1:23" x14ac:dyDescent="0.25">
      <c r="A28" s="7" t="s">
        <v>185</v>
      </c>
      <c r="B28" s="87" t="s">
        <v>26</v>
      </c>
      <c r="C28" s="88"/>
      <c r="D28" s="87" t="s">
        <v>50</v>
      </c>
      <c r="E28" s="88"/>
      <c r="F28" s="87" t="s">
        <v>129</v>
      </c>
      <c r="G28" s="88"/>
      <c r="J28" s="89" t="s">
        <v>188</v>
      </c>
      <c r="K28" s="89"/>
      <c r="L28" s="89"/>
      <c r="M28" s="89"/>
      <c r="N28" s="89"/>
      <c r="O28" s="89"/>
      <c r="P28" s="89"/>
      <c r="Q28" s="89"/>
      <c r="R28" s="89"/>
      <c r="S28" s="89"/>
    </row>
    <row r="29" spans="1:23" x14ac:dyDescent="0.25">
      <c r="B29" s="87" t="s">
        <v>93</v>
      </c>
      <c r="C29" s="88"/>
      <c r="D29" s="87" t="s">
        <v>97</v>
      </c>
      <c r="E29" s="88"/>
      <c r="F29" s="87" t="s">
        <v>213</v>
      </c>
      <c r="G29" s="88"/>
      <c r="J29" s="89"/>
      <c r="K29" s="89"/>
      <c r="L29" s="89"/>
      <c r="M29" s="89"/>
      <c r="N29" s="89"/>
      <c r="O29" s="89"/>
      <c r="P29" s="89"/>
      <c r="Q29" s="89"/>
      <c r="R29" s="89"/>
      <c r="S29" s="89"/>
    </row>
    <row r="30" spans="1:23" x14ac:dyDescent="0.25">
      <c r="A30" s="39"/>
      <c r="B30" s="87" t="s">
        <v>47</v>
      </c>
      <c r="C30" s="88"/>
      <c r="D30" s="87" t="s">
        <v>51</v>
      </c>
      <c r="E30" s="88"/>
      <c r="J30" s="38" t="s">
        <v>214</v>
      </c>
      <c r="K30" s="38"/>
      <c r="L30" s="38"/>
      <c r="M30" s="38"/>
      <c r="N30" s="38"/>
      <c r="O30" s="38"/>
      <c r="P30" s="38"/>
      <c r="Q30" s="38"/>
      <c r="R30" s="38"/>
      <c r="S30" s="38"/>
    </row>
    <row r="31" spans="1:23" x14ac:dyDescent="0.25">
      <c r="J31" s="59" t="s">
        <v>189</v>
      </c>
      <c r="K31" s="59"/>
      <c r="L31" s="59"/>
      <c r="M31" s="59"/>
      <c r="N31" s="59"/>
      <c r="O31" s="59"/>
      <c r="P31" s="59"/>
      <c r="Q31" s="59"/>
      <c r="R31" s="59"/>
      <c r="S31" s="59"/>
      <c r="T31" s="64"/>
      <c r="U31" s="64"/>
    </row>
    <row r="32" spans="1:23" x14ac:dyDescent="0.25">
      <c r="J32" s="65" t="s">
        <v>216</v>
      </c>
      <c r="K32" s="65"/>
      <c r="L32" s="65"/>
      <c r="M32" s="65"/>
      <c r="N32" s="65"/>
      <c r="O32" s="65"/>
      <c r="P32" s="65"/>
      <c r="Q32" s="65"/>
      <c r="R32" s="65"/>
      <c r="S32" s="65"/>
      <c r="T32" s="68"/>
      <c r="U32" s="68"/>
    </row>
  </sheetData>
  <mergeCells count="20">
    <mergeCell ref="J28:S29"/>
    <mergeCell ref="F29:G29"/>
    <mergeCell ref="D29:E29"/>
    <mergeCell ref="J25:U25"/>
    <mergeCell ref="J26:W26"/>
    <mergeCell ref="D30:E30"/>
    <mergeCell ref="F28:G28"/>
    <mergeCell ref="B25:C25"/>
    <mergeCell ref="B26:C26"/>
    <mergeCell ref="B27:C27"/>
    <mergeCell ref="B29:C29"/>
    <mergeCell ref="B30:C30"/>
    <mergeCell ref="D26:E26"/>
    <mergeCell ref="D27:E27"/>
    <mergeCell ref="D28:E28"/>
    <mergeCell ref="B28:C28"/>
    <mergeCell ref="D25:E25"/>
    <mergeCell ref="F25:G25"/>
    <mergeCell ref="F26:G26"/>
    <mergeCell ref="F27:G27"/>
  </mergeCells>
  <pageMargins left="0.25" right="0.25" top="0.75" bottom="0.75" header="0.3" footer="0.3"/>
  <pageSetup orientation="landscape" r:id="rId1"/>
  <headerFooter>
    <oddHeader>&amp;CBeulah 
December 15, 2017 DEP File No. 0078433-008-SF</oddHeader>
    <oddFooter>&amp;C&amp;Z&amp;F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4"/>
  <sheetViews>
    <sheetView view="pageLayout" zoomScaleNormal="100" workbookViewId="0">
      <selection activeCell="H33" sqref="H33"/>
    </sheetView>
  </sheetViews>
  <sheetFormatPr defaultRowHeight="15" x14ac:dyDescent="0.25"/>
  <cols>
    <col min="1" max="1" width="9.140625" style="8"/>
    <col min="2" max="2" width="10" style="8" customWidth="1"/>
    <col min="3" max="3" width="5" style="8" bestFit="1" customWidth="1"/>
    <col min="4" max="4" width="9.140625" style="8" bestFit="1" customWidth="1"/>
    <col min="5" max="5" width="4.140625" style="8" bestFit="1" customWidth="1"/>
    <col min="6" max="6" width="9.85546875" style="8" bestFit="1" customWidth="1"/>
    <col min="7" max="7" width="6.5703125" style="8" customWidth="1"/>
    <col min="8" max="8" width="7.5703125" style="8" bestFit="1" customWidth="1"/>
    <col min="9" max="9" width="3.85546875" style="8" bestFit="1" customWidth="1"/>
    <col min="10" max="10" width="12.28515625" style="8" bestFit="1" customWidth="1"/>
    <col min="11" max="11" width="7.7109375" style="8" bestFit="1" customWidth="1"/>
    <col min="12" max="12" width="16" style="8" bestFit="1" customWidth="1"/>
    <col min="13" max="14" width="6.28515625" style="8" bestFit="1" customWidth="1"/>
  </cols>
  <sheetData>
    <row r="1" spans="1:14" x14ac:dyDescent="0.25">
      <c r="A1" s="7"/>
      <c r="B1" s="7" t="s">
        <v>43</v>
      </c>
      <c r="C1" s="7" t="s">
        <v>127</v>
      </c>
      <c r="D1" s="7" t="s">
        <v>106</v>
      </c>
      <c r="E1" s="7" t="s">
        <v>26</v>
      </c>
      <c r="F1" s="7" t="s">
        <v>30</v>
      </c>
      <c r="G1" s="7" t="s">
        <v>31</v>
      </c>
      <c r="H1" s="7" t="s">
        <v>32</v>
      </c>
      <c r="I1" s="7" t="s">
        <v>33</v>
      </c>
      <c r="J1" s="7" t="s">
        <v>128</v>
      </c>
      <c r="K1" s="7" t="s">
        <v>25</v>
      </c>
      <c r="L1" s="7" t="s">
        <v>129</v>
      </c>
      <c r="M1" s="7" t="s">
        <v>130</v>
      </c>
      <c r="N1" s="7" t="s">
        <v>131</v>
      </c>
    </row>
    <row r="2" spans="1:14" x14ac:dyDescent="0.25">
      <c r="A2" s="7" t="s">
        <v>104</v>
      </c>
      <c r="B2" s="9" t="s">
        <v>41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x14ac:dyDescent="0.25">
      <c r="A3" s="7" t="s">
        <v>112</v>
      </c>
      <c r="B3" s="9" t="s">
        <v>41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x14ac:dyDescent="0.25">
      <c r="A4" s="7" t="s">
        <v>113</v>
      </c>
      <c r="B4" s="9" t="s">
        <v>41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x14ac:dyDescent="0.25">
      <c r="A5" s="7" t="s">
        <v>98</v>
      </c>
      <c r="B5" s="9" t="s">
        <v>41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x14ac:dyDescent="0.25">
      <c r="A6" s="7" t="s">
        <v>99</v>
      </c>
      <c r="B6" s="9" t="s">
        <v>41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x14ac:dyDescent="0.25">
      <c r="A7" s="7" t="s">
        <v>114</v>
      </c>
      <c r="B7" s="9" t="s">
        <v>41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x14ac:dyDescent="0.25">
      <c r="A8" s="7" t="s">
        <v>115</v>
      </c>
      <c r="B8" s="9" t="s">
        <v>41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x14ac:dyDescent="0.25">
      <c r="A9" s="21" t="s">
        <v>87</v>
      </c>
      <c r="B9" s="9" t="s">
        <v>39</v>
      </c>
      <c r="C9" s="22" t="s">
        <v>34</v>
      </c>
      <c r="D9" s="15" t="s">
        <v>34</v>
      </c>
      <c r="E9" s="22" t="s">
        <v>34</v>
      </c>
      <c r="F9" s="15" t="s">
        <v>34</v>
      </c>
      <c r="G9" s="15" t="s">
        <v>34</v>
      </c>
      <c r="H9" s="15" t="s">
        <v>34</v>
      </c>
      <c r="I9" s="15" t="s">
        <v>34</v>
      </c>
      <c r="J9" s="15" t="s">
        <v>34</v>
      </c>
      <c r="K9" s="22" t="s">
        <v>34</v>
      </c>
      <c r="L9" s="15" t="s">
        <v>34</v>
      </c>
      <c r="M9" s="15" t="s">
        <v>34</v>
      </c>
      <c r="N9" s="15" t="s">
        <v>34</v>
      </c>
    </row>
    <row r="10" spans="1:14" x14ac:dyDescent="0.25">
      <c r="A10" s="7" t="s">
        <v>101</v>
      </c>
      <c r="B10" s="9" t="s">
        <v>41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x14ac:dyDescent="0.25">
      <c r="A11" s="7" t="s">
        <v>116</v>
      </c>
      <c r="B11" s="9" t="s">
        <v>41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x14ac:dyDescent="0.25">
      <c r="A12" s="7" t="s">
        <v>117</v>
      </c>
      <c r="B12" s="9" t="s">
        <v>41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x14ac:dyDescent="0.25">
      <c r="A13" s="7" t="s">
        <v>118</v>
      </c>
      <c r="B13" s="9" t="s">
        <v>218</v>
      </c>
      <c r="C13" s="15" t="s">
        <v>219</v>
      </c>
      <c r="D13" s="15"/>
      <c r="E13" s="15" t="s">
        <v>219</v>
      </c>
      <c r="F13" s="15"/>
      <c r="G13" s="15"/>
      <c r="H13" s="15"/>
      <c r="I13" s="15"/>
      <c r="J13" s="15"/>
      <c r="K13" s="15" t="s">
        <v>219</v>
      </c>
      <c r="L13" s="10"/>
      <c r="M13" s="10"/>
      <c r="N13" s="10"/>
    </row>
    <row r="14" spans="1:14" x14ac:dyDescent="0.25">
      <c r="A14" s="7" t="s">
        <v>119</v>
      </c>
      <c r="B14" s="9" t="s">
        <v>41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x14ac:dyDescent="0.25">
      <c r="A15" s="7" t="s">
        <v>120</v>
      </c>
      <c r="B15" s="9" t="s">
        <v>41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7" t="s">
        <v>121</v>
      </c>
      <c r="B16" s="9" t="s">
        <v>41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25">
      <c r="A17" s="7" t="s">
        <v>122</v>
      </c>
      <c r="B17" s="9" t="s">
        <v>41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x14ac:dyDescent="0.25">
      <c r="A18" s="7" t="s">
        <v>123</v>
      </c>
      <c r="B18" s="9" t="s">
        <v>41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x14ac:dyDescent="0.25">
      <c r="A19" s="7" t="s">
        <v>124</v>
      </c>
      <c r="B19" s="9" t="s">
        <v>41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5">
      <c r="A20" s="7" t="s">
        <v>125</v>
      </c>
      <c r="B20" s="9" t="s">
        <v>39</v>
      </c>
      <c r="C20" s="15" t="s">
        <v>34</v>
      </c>
      <c r="D20" s="15"/>
      <c r="E20" s="15" t="s">
        <v>34</v>
      </c>
      <c r="F20" s="15"/>
      <c r="G20" s="15"/>
      <c r="H20" s="15"/>
      <c r="I20" s="15"/>
      <c r="J20" s="15"/>
      <c r="K20" s="15" t="s">
        <v>34</v>
      </c>
      <c r="L20" s="10"/>
      <c r="M20" s="10"/>
      <c r="N20" s="10"/>
    </row>
    <row r="21" spans="1:14" x14ac:dyDescent="0.25">
      <c r="A21" s="7" t="s">
        <v>126</v>
      </c>
      <c r="B21" s="9" t="s">
        <v>39</v>
      </c>
      <c r="C21" s="15" t="s">
        <v>34</v>
      </c>
      <c r="D21" s="15"/>
      <c r="E21" s="15" t="s">
        <v>34</v>
      </c>
      <c r="F21" s="15"/>
      <c r="G21" s="15"/>
      <c r="H21" s="15"/>
      <c r="I21" s="15"/>
      <c r="J21" s="15"/>
      <c r="K21" s="15" t="s">
        <v>34</v>
      </c>
      <c r="L21" s="10"/>
      <c r="M21" s="10"/>
      <c r="N21" s="10"/>
    </row>
    <row r="22" spans="1:14" x14ac:dyDescent="0.25">
      <c r="A22" s="7" t="s">
        <v>10</v>
      </c>
      <c r="B22" s="9" t="s">
        <v>39</v>
      </c>
      <c r="C22" s="15" t="s">
        <v>34</v>
      </c>
      <c r="D22" s="15"/>
      <c r="E22" s="15" t="s">
        <v>34</v>
      </c>
      <c r="F22" s="15"/>
      <c r="G22" s="15"/>
      <c r="H22" s="15"/>
      <c r="I22" s="15"/>
      <c r="J22" s="15"/>
      <c r="K22" s="15" t="s">
        <v>34</v>
      </c>
      <c r="L22" s="10"/>
      <c r="M22" s="10"/>
      <c r="N22" s="10"/>
    </row>
    <row r="23" spans="1:14" x14ac:dyDescent="0.25">
      <c r="B23" s="8" t="s">
        <v>138</v>
      </c>
      <c r="C23" s="26">
        <v>4</v>
      </c>
      <c r="D23" s="26">
        <f t="shared" ref="D23:N23" si="0">COUNTIF(D2:D22, "*")</f>
        <v>1</v>
      </c>
      <c r="E23" s="26">
        <v>4</v>
      </c>
      <c r="F23" s="26">
        <f t="shared" si="0"/>
        <v>1</v>
      </c>
      <c r="G23" s="26">
        <f t="shared" si="0"/>
        <v>1</v>
      </c>
      <c r="H23" s="26">
        <f t="shared" si="0"/>
        <v>1</v>
      </c>
      <c r="I23" s="26">
        <f t="shared" si="0"/>
        <v>1</v>
      </c>
      <c r="J23" s="26">
        <f t="shared" si="0"/>
        <v>1</v>
      </c>
      <c r="K23" s="26">
        <v>4</v>
      </c>
      <c r="L23" s="26">
        <f t="shared" si="0"/>
        <v>1</v>
      </c>
      <c r="M23" s="26">
        <f t="shared" si="0"/>
        <v>1</v>
      </c>
      <c r="N23" s="26">
        <f t="shared" si="0"/>
        <v>1</v>
      </c>
    </row>
    <row r="24" spans="1:14" x14ac:dyDescent="0.25">
      <c r="A24" s="14" t="s">
        <v>65</v>
      </c>
    </row>
    <row r="25" spans="1:14" x14ac:dyDescent="0.25">
      <c r="A25" s="14" t="s">
        <v>132</v>
      </c>
      <c r="B25" s="92" t="s">
        <v>94</v>
      </c>
      <c r="C25" s="92"/>
      <c r="D25" s="92"/>
      <c r="E25" s="92" t="s">
        <v>97</v>
      </c>
      <c r="F25" s="92"/>
    </row>
    <row r="26" spans="1:14" x14ac:dyDescent="0.25">
      <c r="A26" s="14" t="s">
        <v>133</v>
      </c>
      <c r="B26" s="93" t="s">
        <v>193</v>
      </c>
      <c r="C26" s="92"/>
      <c r="D26" s="92"/>
      <c r="E26" s="92" t="s">
        <v>135</v>
      </c>
      <c r="F26" s="92"/>
    </row>
    <row r="27" spans="1:14" x14ac:dyDescent="0.25">
      <c r="A27" s="14" t="s">
        <v>134</v>
      </c>
      <c r="B27" s="92" t="s">
        <v>52</v>
      </c>
      <c r="C27" s="92"/>
      <c r="D27" s="92"/>
      <c r="E27" s="92" t="s">
        <v>45</v>
      </c>
      <c r="F27" s="92"/>
      <c r="H27" s="37" t="s">
        <v>184</v>
      </c>
      <c r="I27" s="38"/>
      <c r="J27" s="38"/>
      <c r="K27" s="38"/>
      <c r="L27" s="38"/>
      <c r="M27" s="38"/>
    </row>
    <row r="28" spans="1:14" x14ac:dyDescent="0.25">
      <c r="A28" s="14" t="s">
        <v>185</v>
      </c>
      <c r="B28" s="92" t="s">
        <v>48</v>
      </c>
      <c r="C28" s="92"/>
      <c r="D28" s="92"/>
      <c r="E28" s="92" t="s">
        <v>51</v>
      </c>
      <c r="F28" s="92"/>
    </row>
    <row r="29" spans="1:14" x14ac:dyDescent="0.25">
      <c r="B29" s="92" t="s">
        <v>46</v>
      </c>
      <c r="C29" s="92"/>
      <c r="D29" s="92"/>
      <c r="E29" s="92" t="s">
        <v>127</v>
      </c>
      <c r="F29" s="92"/>
    </row>
    <row r="30" spans="1:14" x14ac:dyDescent="0.25">
      <c r="B30" s="92" t="s">
        <v>186</v>
      </c>
      <c r="C30" s="92"/>
      <c r="D30" s="92"/>
      <c r="E30" s="92" t="s">
        <v>26</v>
      </c>
      <c r="F30" s="92"/>
    </row>
    <row r="31" spans="1:14" x14ac:dyDescent="0.25">
      <c r="B31" s="92" t="s">
        <v>47</v>
      </c>
      <c r="C31" s="92"/>
      <c r="D31" s="92"/>
      <c r="E31" s="92" t="s">
        <v>44</v>
      </c>
      <c r="F31" s="92"/>
    </row>
    <row r="32" spans="1:14" x14ac:dyDescent="0.25">
      <c r="B32" s="92" t="s">
        <v>53</v>
      </c>
      <c r="C32" s="92"/>
      <c r="D32" s="92"/>
      <c r="E32" s="92"/>
      <c r="F32" s="92"/>
    </row>
    <row r="33" spans="2:6" x14ac:dyDescent="0.25">
      <c r="B33" s="92" t="s">
        <v>33</v>
      </c>
      <c r="C33" s="92"/>
      <c r="D33" s="92"/>
      <c r="E33" s="92"/>
      <c r="F33" s="92"/>
    </row>
    <row r="34" spans="2:6" x14ac:dyDescent="0.25">
      <c r="B34" s="92" t="s">
        <v>50</v>
      </c>
      <c r="C34" s="92"/>
      <c r="D34" s="92"/>
      <c r="E34" s="92"/>
      <c r="F34" s="92"/>
    </row>
  </sheetData>
  <mergeCells count="20">
    <mergeCell ref="E30:F30"/>
    <mergeCell ref="E33:F33"/>
    <mergeCell ref="E34:F34"/>
    <mergeCell ref="B31:D31"/>
    <mergeCell ref="B32:D32"/>
    <mergeCell ref="B33:D33"/>
    <mergeCell ref="B34:D34"/>
    <mergeCell ref="E32:F32"/>
    <mergeCell ref="E31:F31"/>
    <mergeCell ref="B30:D30"/>
    <mergeCell ref="B25:D25"/>
    <mergeCell ref="B26:D26"/>
    <mergeCell ref="B27:D27"/>
    <mergeCell ref="B28:D28"/>
    <mergeCell ref="B29:D29"/>
    <mergeCell ref="E25:F25"/>
    <mergeCell ref="E26:F26"/>
    <mergeCell ref="E27:F27"/>
    <mergeCell ref="E28:F28"/>
    <mergeCell ref="E29:F29"/>
  </mergeCells>
  <pageMargins left="0.7" right="0.7" top="0.75" bottom="0.75" header="0.3" footer="0.3"/>
  <pageSetup orientation="landscape" r:id="rId1"/>
  <headerFooter>
    <oddHeader>&amp;CBeulah RAP
December 19, 2011</oddHeader>
    <oddFooter>&amp;C&amp;Z&amp;F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4"/>
  <sheetViews>
    <sheetView workbookViewId="0">
      <selection activeCell="I25" sqref="I25"/>
    </sheetView>
  </sheetViews>
  <sheetFormatPr defaultRowHeight="15" x14ac:dyDescent="0.25"/>
  <cols>
    <col min="1" max="1" width="11" customWidth="1"/>
    <col min="2" max="2" width="11.7109375" bestFit="1" customWidth="1"/>
    <col min="3" max="3" width="16.5703125" customWidth="1"/>
    <col min="9" max="9" width="21.140625" customWidth="1"/>
    <col min="10" max="10" width="15.85546875" customWidth="1"/>
  </cols>
  <sheetData>
    <row r="1" spans="1:12" ht="30" customHeight="1" x14ac:dyDescent="0.25">
      <c r="A1" t="s">
        <v>154</v>
      </c>
      <c r="B1" t="s">
        <v>141</v>
      </c>
      <c r="C1" s="30" t="s">
        <v>35</v>
      </c>
      <c r="D1" t="s">
        <v>135</v>
      </c>
      <c r="E1" t="s">
        <v>144</v>
      </c>
      <c r="F1" t="s">
        <v>145</v>
      </c>
      <c r="G1" t="s">
        <v>146</v>
      </c>
      <c r="H1" t="s">
        <v>97</v>
      </c>
      <c r="I1" s="30" t="s">
        <v>52</v>
      </c>
      <c r="J1" s="30" t="s">
        <v>128</v>
      </c>
      <c r="K1" t="s">
        <v>156</v>
      </c>
      <c r="L1" t="s">
        <v>157</v>
      </c>
    </row>
    <row r="2" spans="1:12" x14ac:dyDescent="0.25">
      <c r="A2" t="s">
        <v>149</v>
      </c>
      <c r="B2" t="s">
        <v>142</v>
      </c>
      <c r="C2">
        <f>Perdido!N35</f>
        <v>11</v>
      </c>
      <c r="L2">
        <v>2</v>
      </c>
    </row>
    <row r="3" spans="1:12" x14ac:dyDescent="0.25">
      <c r="A3" t="s">
        <v>143</v>
      </c>
      <c r="B3" t="s">
        <v>142</v>
      </c>
      <c r="D3">
        <v>10</v>
      </c>
      <c r="F3">
        <v>10</v>
      </c>
      <c r="H3">
        <v>10</v>
      </c>
      <c r="I3">
        <v>10</v>
      </c>
      <c r="L3">
        <v>5</v>
      </c>
    </row>
    <row r="4" spans="1:12" x14ac:dyDescent="0.25">
      <c r="A4" t="s">
        <v>149</v>
      </c>
      <c r="B4" t="s">
        <v>152</v>
      </c>
    </row>
    <row r="5" spans="1:12" x14ac:dyDescent="0.25">
      <c r="A5" t="s">
        <v>149</v>
      </c>
      <c r="B5" t="s">
        <v>147</v>
      </c>
      <c r="C5">
        <v>14</v>
      </c>
      <c r="F5">
        <v>14</v>
      </c>
      <c r="L5">
        <v>3</v>
      </c>
    </row>
    <row r="6" spans="1:12" x14ac:dyDescent="0.25">
      <c r="A6" t="s">
        <v>143</v>
      </c>
      <c r="B6" t="s">
        <v>147</v>
      </c>
      <c r="D6">
        <v>2</v>
      </c>
      <c r="F6">
        <v>2</v>
      </c>
      <c r="H6">
        <v>2</v>
      </c>
      <c r="I6">
        <v>2</v>
      </c>
      <c r="L6">
        <v>5</v>
      </c>
    </row>
    <row r="7" spans="1:12" x14ac:dyDescent="0.25">
      <c r="A7" t="s">
        <v>149</v>
      </c>
      <c r="B7" t="s">
        <v>148</v>
      </c>
      <c r="C7">
        <v>4</v>
      </c>
      <c r="L7">
        <v>1</v>
      </c>
    </row>
    <row r="8" spans="1:12" x14ac:dyDescent="0.25">
      <c r="A8" t="s">
        <v>149</v>
      </c>
      <c r="B8" t="s">
        <v>150</v>
      </c>
      <c r="C8">
        <v>3</v>
      </c>
      <c r="F8">
        <v>3</v>
      </c>
      <c r="L8">
        <v>3</v>
      </c>
    </row>
    <row r="9" spans="1:12" x14ac:dyDescent="0.25">
      <c r="A9" t="s">
        <v>149</v>
      </c>
      <c r="B9" t="s">
        <v>151</v>
      </c>
      <c r="J9">
        <v>6</v>
      </c>
      <c r="L9">
        <v>1</v>
      </c>
    </row>
    <row r="10" spans="1:12" x14ac:dyDescent="0.25">
      <c r="A10" t="s">
        <v>143</v>
      </c>
      <c r="B10" t="s">
        <v>151</v>
      </c>
      <c r="D10">
        <v>6</v>
      </c>
      <c r="F10">
        <v>6</v>
      </c>
      <c r="H10">
        <v>6</v>
      </c>
      <c r="I10">
        <v>6</v>
      </c>
      <c r="L10">
        <v>5</v>
      </c>
    </row>
    <row r="11" spans="1:12" x14ac:dyDescent="0.25">
      <c r="A11" t="s">
        <v>149</v>
      </c>
      <c r="B11" t="s">
        <v>153</v>
      </c>
      <c r="J11">
        <v>1</v>
      </c>
      <c r="L11">
        <v>1</v>
      </c>
    </row>
    <row r="12" spans="1:12" x14ac:dyDescent="0.25">
      <c r="A12" t="s">
        <v>143</v>
      </c>
      <c r="B12" t="s">
        <v>153</v>
      </c>
      <c r="D12">
        <v>4</v>
      </c>
      <c r="F12">
        <v>4</v>
      </c>
      <c r="H12">
        <v>4</v>
      </c>
      <c r="I12">
        <v>4</v>
      </c>
      <c r="L12">
        <v>5</v>
      </c>
    </row>
    <row r="13" spans="1:12" x14ac:dyDescent="0.25">
      <c r="A13" t="s">
        <v>155</v>
      </c>
      <c r="C13">
        <f>SUBTOTAL(109,Table1[Total Ammonia])</f>
        <v>32</v>
      </c>
      <c r="D13">
        <f>(SUBTOTAL(109,Table1[TN]))*2</f>
        <v>44</v>
      </c>
      <c r="E13">
        <f>SUBTOTAL(109,Table1[NO2])</f>
        <v>0</v>
      </c>
      <c r="F13">
        <f>(SUBTOTAL(109,Table1[NO3]))*2</f>
        <v>78</v>
      </c>
      <c r="G13">
        <f>SUBTOTAL(109,Table1[NOX])</f>
        <v>0</v>
      </c>
      <c r="H13">
        <f>SUBTOTAL(109,Table1[TP])</f>
        <v>22</v>
      </c>
      <c r="I13">
        <f>SUBTOTAL(109,Table1[Unionized Ammonia])</f>
        <v>22</v>
      </c>
      <c r="J13">
        <f>SUBTOTAL(109,Table1[Ammonia as N])</f>
        <v>7</v>
      </c>
      <c r="K13">
        <f>SUM(Table1[[#Totals],[Total Ammonia]:[Ammonia as N]])</f>
        <v>205</v>
      </c>
      <c r="L13">
        <f>SUM(Table1[Batches])</f>
        <v>31</v>
      </c>
    </row>
    <row r="14" spans="1:12" x14ac:dyDescent="0.25">
      <c r="K14">
        <f>(Table1[[#Totals],[Column2]]*2)+(20*12)</f>
        <v>650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9"/>
  <sheetViews>
    <sheetView view="pageLayout" zoomScaleNormal="100" workbookViewId="0">
      <selection activeCell="G19" sqref="G19"/>
    </sheetView>
  </sheetViews>
  <sheetFormatPr defaultRowHeight="15" x14ac:dyDescent="0.25"/>
  <cols>
    <col min="1" max="1" width="6.28515625" bestFit="1" customWidth="1"/>
    <col min="2" max="2" width="21.28515625" customWidth="1"/>
    <col min="3" max="3" width="6.28515625" customWidth="1"/>
    <col min="4" max="4" width="25.5703125" customWidth="1"/>
  </cols>
  <sheetData>
    <row r="1" spans="1:4" ht="30" x14ac:dyDescent="0.25">
      <c r="A1" s="3"/>
      <c r="B1" s="34" t="s">
        <v>163</v>
      </c>
      <c r="D1" s="33" t="s">
        <v>162</v>
      </c>
    </row>
    <row r="2" spans="1:4" x14ac:dyDescent="0.25">
      <c r="A2" s="3"/>
      <c r="B2" s="35" t="s">
        <v>109</v>
      </c>
      <c r="D2" s="35" t="s">
        <v>33</v>
      </c>
    </row>
    <row r="3" spans="1:4" x14ac:dyDescent="0.25">
      <c r="A3" s="3"/>
      <c r="B3" s="35" t="s">
        <v>46</v>
      </c>
      <c r="D3" s="35" t="s">
        <v>44</v>
      </c>
    </row>
    <row r="4" spans="1:4" x14ac:dyDescent="0.25">
      <c r="A4" s="3"/>
      <c r="B4" s="35" t="s">
        <v>38</v>
      </c>
      <c r="D4" s="35" t="s">
        <v>45</v>
      </c>
    </row>
    <row r="5" spans="1:4" x14ac:dyDescent="0.25">
      <c r="A5" s="3"/>
      <c r="B5" s="35" t="s">
        <v>164</v>
      </c>
      <c r="D5" s="35" t="s">
        <v>35</v>
      </c>
    </row>
    <row r="6" spans="1:4" x14ac:dyDescent="0.25">
      <c r="A6" s="3"/>
      <c r="B6" s="35" t="s">
        <v>165</v>
      </c>
      <c r="D6" s="35" t="s">
        <v>47</v>
      </c>
    </row>
    <row r="7" spans="1:4" x14ac:dyDescent="0.25">
      <c r="A7" s="3"/>
      <c r="B7" s="35" t="s">
        <v>53</v>
      </c>
      <c r="D7" s="35" t="s">
        <v>166</v>
      </c>
    </row>
    <row r="8" spans="1:4" x14ac:dyDescent="0.25">
      <c r="B8" s="35" t="s">
        <v>93</v>
      </c>
      <c r="D8" s="35" t="s">
        <v>167</v>
      </c>
    </row>
    <row r="9" spans="1:4" x14ac:dyDescent="0.25">
      <c r="D9" s="35" t="s">
        <v>49</v>
      </c>
    </row>
    <row r="10" spans="1:4" x14ac:dyDescent="0.25">
      <c r="D10" s="35" t="s">
        <v>49</v>
      </c>
    </row>
    <row r="11" spans="1:4" x14ac:dyDescent="0.25">
      <c r="D11" s="35" t="s">
        <v>92</v>
      </c>
    </row>
    <row r="12" spans="1:4" x14ac:dyDescent="0.25">
      <c r="D12" s="35" t="s">
        <v>168</v>
      </c>
    </row>
    <row r="13" spans="1:4" x14ac:dyDescent="0.25">
      <c r="D13" s="35" t="s">
        <v>169</v>
      </c>
    </row>
    <row r="14" spans="1:4" x14ac:dyDescent="0.25">
      <c r="D14" s="35" t="s">
        <v>170</v>
      </c>
    </row>
    <row r="15" spans="1:4" ht="30" x14ac:dyDescent="0.25">
      <c r="D15" s="36" t="s">
        <v>177</v>
      </c>
    </row>
    <row r="16" spans="1:4" x14ac:dyDescent="0.25">
      <c r="D16" s="36" t="s">
        <v>24</v>
      </c>
    </row>
    <row r="17" spans="4:4" x14ac:dyDescent="0.25">
      <c r="D17" s="35" t="s">
        <v>37</v>
      </c>
    </row>
    <row r="18" spans="4:4" x14ac:dyDescent="0.25">
      <c r="D18" s="35" t="s">
        <v>171</v>
      </c>
    </row>
    <row r="19" spans="4:4" x14ac:dyDescent="0.25">
      <c r="D19" s="35" t="s">
        <v>28</v>
      </c>
    </row>
    <row r="20" spans="4:4" x14ac:dyDescent="0.25">
      <c r="D20" s="35" t="s">
        <v>109</v>
      </c>
    </row>
    <row r="21" spans="4:4" x14ac:dyDescent="0.25">
      <c r="D21" s="35" t="s">
        <v>110</v>
      </c>
    </row>
    <row r="22" spans="4:4" x14ac:dyDescent="0.25">
      <c r="D22" s="35" t="s">
        <v>36</v>
      </c>
    </row>
    <row r="23" spans="4:4" x14ac:dyDescent="0.25">
      <c r="D23" s="35" t="s">
        <v>46</v>
      </c>
    </row>
    <row r="24" spans="4:4" x14ac:dyDescent="0.25">
      <c r="D24" s="35" t="s">
        <v>26</v>
      </c>
    </row>
    <row r="25" spans="4:4" x14ac:dyDescent="0.25">
      <c r="D25" s="35" t="s">
        <v>38</v>
      </c>
    </row>
    <row r="26" spans="4:4" x14ac:dyDescent="0.25">
      <c r="D26" s="35" t="s">
        <v>164</v>
      </c>
    </row>
    <row r="27" spans="4:4" x14ac:dyDescent="0.25">
      <c r="D27" s="35" t="s">
        <v>172</v>
      </c>
    </row>
    <row r="28" spans="4:4" x14ac:dyDescent="0.25">
      <c r="D28" s="35" t="s">
        <v>165</v>
      </c>
    </row>
    <row r="29" spans="4:4" x14ac:dyDescent="0.25">
      <c r="D29" s="35" t="s">
        <v>31</v>
      </c>
    </row>
    <row r="30" spans="4:4" x14ac:dyDescent="0.25">
      <c r="D30" s="35" t="s">
        <v>173</v>
      </c>
    </row>
    <row r="31" spans="4:4" x14ac:dyDescent="0.25">
      <c r="D31" s="35" t="s">
        <v>174</v>
      </c>
    </row>
    <row r="32" spans="4:4" x14ac:dyDescent="0.25">
      <c r="D32" s="35" t="s">
        <v>175</v>
      </c>
    </row>
    <row r="33" spans="4:4" x14ac:dyDescent="0.25">
      <c r="D33" s="35" t="s">
        <v>53</v>
      </c>
    </row>
    <row r="34" spans="4:4" x14ac:dyDescent="0.25">
      <c r="D34" s="35" t="s">
        <v>176</v>
      </c>
    </row>
    <row r="35" spans="4:4" x14ac:dyDescent="0.25">
      <c r="D35" s="35" t="s">
        <v>178</v>
      </c>
    </row>
    <row r="36" spans="4:4" ht="30" x14ac:dyDescent="0.25">
      <c r="D36" s="36" t="s">
        <v>179</v>
      </c>
    </row>
    <row r="37" spans="4:4" ht="30" x14ac:dyDescent="0.25">
      <c r="D37" s="36" t="s">
        <v>180</v>
      </c>
    </row>
    <row r="38" spans="4:4" x14ac:dyDescent="0.25">
      <c r="D38" s="35" t="s">
        <v>181</v>
      </c>
    </row>
    <row r="39" spans="4:4" x14ac:dyDescent="0.25">
      <c r="D39" s="35" t="s">
        <v>182</v>
      </c>
    </row>
  </sheetData>
  <pageMargins left="0.7" right="0.7" top="0.75" bottom="0.75" header="0.3" footer="0.3"/>
  <pageSetup orientation="portrait" r:id="rId1"/>
  <headerFooter>
    <oddHeader>&amp;CPerdido
ECUA Permit (In house)</oddHead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Perdido</vt:lpstr>
      <vt:lpstr>Perdido CAP</vt:lpstr>
      <vt:lpstr>Klondike</vt:lpstr>
      <vt:lpstr>Camp V</vt:lpstr>
      <vt:lpstr>Saufley</vt:lpstr>
      <vt:lpstr>Beulah</vt:lpstr>
      <vt:lpstr>Beulah RAP</vt:lpstr>
      <vt:lpstr>Totals</vt:lpstr>
      <vt:lpstr>Perdido ECUA Permit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Mollie Anne Taylor</dc:creator>
  <cp:lastModifiedBy>Christy J. Draper</cp:lastModifiedBy>
  <cp:lastPrinted>2020-02-24T18:22:51Z</cp:lastPrinted>
  <dcterms:created xsi:type="dcterms:W3CDTF">2014-06-30T20:45:00Z</dcterms:created>
  <dcterms:modified xsi:type="dcterms:W3CDTF">2021-02-04T20:55:58Z</dcterms:modified>
</cp:coreProperties>
</file>