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FPB's\FPB - Pesticides and Fertilizers\FPB - Pesticides and Fertilizers\"/>
    </mc:Choice>
  </mc:AlternateContent>
  <bookViews>
    <workbookView xWindow="0" yWindow="0" windowWidth="23040" windowHeight="9195" firstSheet="4" activeTab="4"/>
  </bookViews>
  <sheets>
    <sheet name="competition" sheetId="5" state="hidden" r:id="rId1"/>
    <sheet name="practice" sheetId="6" state="hidden" r:id="rId2"/>
    <sheet name="info" sheetId="3" state="hidden" r:id="rId3"/>
    <sheet name="totals" sheetId="4" state="hidden" r:id="rId4"/>
    <sheet name="Fertilizers" sheetId="7" r:id="rId5"/>
    <sheet name="Pesticide, Chemicals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10" i="8"/>
  <c r="E18" i="8"/>
  <c r="E15" i="8"/>
  <c r="D8" i="7"/>
  <c r="D7" i="7"/>
  <c r="D6" i="7"/>
  <c r="D5" i="7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I3" i="5"/>
  <c r="I4" i="5"/>
  <c r="I5" i="5"/>
  <c r="I6" i="5"/>
  <c r="I7" i="5"/>
  <c r="I8" i="5"/>
  <c r="I9" i="5"/>
  <c r="I10" i="5"/>
  <c r="I11" i="5"/>
  <c r="I12" i="5"/>
  <c r="I13" i="5"/>
  <c r="I14" i="5"/>
  <c r="L14" i="5" s="1"/>
  <c r="I15" i="5"/>
  <c r="I16" i="5"/>
  <c r="I17" i="5"/>
  <c r="I18" i="5"/>
  <c r="I19" i="5"/>
  <c r="I20" i="5"/>
  <c r="I21" i="5"/>
  <c r="I22" i="5"/>
  <c r="L22" i="5" s="1"/>
  <c r="I23" i="5"/>
  <c r="I24" i="5"/>
  <c r="I25" i="5"/>
  <c r="I26" i="5"/>
  <c r="I27" i="5"/>
  <c r="I28" i="5"/>
  <c r="I29" i="5"/>
  <c r="I30" i="5"/>
  <c r="L30" i="5" s="1"/>
  <c r="I31" i="5"/>
  <c r="I32" i="5"/>
  <c r="I33" i="5"/>
  <c r="I34" i="5"/>
  <c r="I35" i="5"/>
  <c r="I36" i="5"/>
  <c r="I37" i="5"/>
  <c r="I38" i="5"/>
  <c r="L38" i="5" s="1"/>
  <c r="I39" i="5"/>
  <c r="I40" i="5"/>
  <c r="I41" i="5"/>
  <c r="I42" i="5"/>
  <c r="I43" i="5"/>
  <c r="I44" i="5"/>
  <c r="I45" i="5"/>
  <c r="I46" i="5"/>
  <c r="L46" i="5" s="1"/>
  <c r="I47" i="5"/>
  <c r="I48" i="5"/>
  <c r="I49" i="5"/>
  <c r="I50" i="5"/>
  <c r="I51" i="5"/>
  <c r="I52" i="5"/>
  <c r="I53" i="5"/>
  <c r="I54" i="5"/>
  <c r="L54" i="5" s="1"/>
  <c r="I55" i="5"/>
  <c r="I56" i="5"/>
  <c r="I57" i="5"/>
  <c r="I58" i="5"/>
  <c r="L58" i="5" s="1"/>
  <c r="I59" i="5"/>
  <c r="I60" i="5"/>
  <c r="I61" i="5"/>
  <c r="I62" i="5"/>
  <c r="L62" i="5" s="1"/>
  <c r="I63" i="5"/>
  <c r="I64" i="5"/>
  <c r="I65" i="5"/>
  <c r="I66" i="5"/>
  <c r="I67" i="5"/>
  <c r="I68" i="5"/>
  <c r="I69" i="5"/>
  <c r="I70" i="5"/>
  <c r="L70" i="5" s="1"/>
  <c r="I71" i="5"/>
  <c r="I72" i="5"/>
  <c r="I73" i="5"/>
  <c r="I74" i="5"/>
  <c r="L74" i="5" s="1"/>
  <c r="I75" i="5"/>
  <c r="I76" i="5"/>
  <c r="I77" i="5"/>
  <c r="I78" i="5"/>
  <c r="L78" i="5" s="1"/>
  <c r="I79" i="5"/>
  <c r="I80" i="5"/>
  <c r="I81" i="5"/>
  <c r="I82" i="5"/>
  <c r="I83" i="5"/>
  <c r="I84" i="5"/>
  <c r="I85" i="5"/>
  <c r="I86" i="5"/>
  <c r="L86" i="5" s="1"/>
  <c r="I87" i="5"/>
  <c r="I88" i="5"/>
  <c r="I89" i="5"/>
  <c r="I90" i="5"/>
  <c r="L90" i="5" s="1"/>
  <c r="I91" i="5"/>
  <c r="I92" i="5"/>
  <c r="I93" i="5"/>
  <c r="I94" i="5"/>
  <c r="L94" i="5" s="1"/>
  <c r="I95" i="5"/>
  <c r="I96" i="5"/>
  <c r="I97" i="5"/>
  <c r="L6" i="5"/>
  <c r="L15" i="5"/>
  <c r="L23" i="5"/>
  <c r="L31" i="5"/>
  <c r="L39" i="5"/>
  <c r="L47" i="5"/>
  <c r="L53" i="5"/>
  <c r="L57" i="5"/>
  <c r="L61" i="5"/>
  <c r="L65" i="5"/>
  <c r="L69" i="5"/>
  <c r="L73" i="5"/>
  <c r="L77" i="5"/>
  <c r="L81" i="5"/>
  <c r="L85" i="5"/>
  <c r="L89" i="5"/>
  <c r="L93" i="5"/>
  <c r="L97" i="5"/>
  <c r="L5" i="5"/>
  <c r="L9" i="5"/>
  <c r="L10" i="5"/>
  <c r="L13" i="5"/>
  <c r="L17" i="5"/>
  <c r="L18" i="5"/>
  <c r="L21" i="5"/>
  <c r="L25" i="5"/>
  <c r="L26" i="5"/>
  <c r="L29" i="5"/>
  <c r="L33" i="5"/>
  <c r="L34" i="5"/>
  <c r="L37" i="5"/>
  <c r="L41" i="5"/>
  <c r="L42" i="5"/>
  <c r="L45" i="5"/>
  <c r="L49" i="5"/>
  <c r="L50" i="5"/>
  <c r="L66" i="5"/>
  <c r="L82" i="5"/>
  <c r="L3" i="5"/>
  <c r="L4" i="5"/>
  <c r="L7" i="5"/>
  <c r="L8" i="5"/>
  <c r="L11" i="5"/>
  <c r="L12" i="5"/>
  <c r="L16" i="5"/>
  <c r="L19" i="5"/>
  <c r="L20" i="5"/>
  <c r="L24" i="5"/>
  <c r="L27" i="5"/>
  <c r="L28" i="5"/>
  <c r="L32" i="5"/>
  <c r="L35" i="5"/>
  <c r="L36" i="5"/>
  <c r="L40" i="5"/>
  <c r="L43" i="5"/>
  <c r="L44" i="5"/>
  <c r="L48" i="5"/>
  <c r="L51" i="5"/>
  <c r="L52" i="5"/>
  <c r="L55" i="5"/>
  <c r="L56" i="5"/>
  <c r="L59" i="5"/>
  <c r="L60" i="5"/>
  <c r="L63" i="5"/>
  <c r="L64" i="5"/>
  <c r="L67" i="5"/>
  <c r="L68" i="5"/>
  <c r="L71" i="5"/>
  <c r="L72" i="5"/>
  <c r="L75" i="5"/>
  <c r="L76" i="5"/>
  <c r="L79" i="5"/>
  <c r="L80" i="5"/>
  <c r="L83" i="5"/>
  <c r="L84" i="5"/>
  <c r="L87" i="5"/>
  <c r="L88" i="5"/>
  <c r="L91" i="5"/>
  <c r="L92" i="5"/>
  <c r="L95" i="5"/>
  <c r="L96" i="5"/>
  <c r="G24" i="4" l="1"/>
  <c r="G25" i="4"/>
  <c r="G26" i="4"/>
  <c r="G27" i="4"/>
  <c r="G28" i="4"/>
  <c r="G29" i="4"/>
  <c r="G30" i="4"/>
  <c r="G23" i="4"/>
  <c r="G13" i="4"/>
  <c r="G14" i="4"/>
  <c r="G15" i="4"/>
  <c r="G16" i="4"/>
  <c r="G17" i="4"/>
  <c r="G18" i="4"/>
  <c r="G19" i="4"/>
  <c r="G37" i="4" l="1"/>
  <c r="C70" i="5" l="1"/>
  <c r="C71" i="5"/>
  <c r="C72" i="5"/>
  <c r="C73" i="5"/>
  <c r="I43" i="4" l="1"/>
  <c r="C75" i="5" l="1"/>
  <c r="C62" i="5"/>
  <c r="C18" i="5"/>
  <c r="G9" i="4" l="1"/>
  <c r="G10" i="4"/>
  <c r="G11" i="4"/>
  <c r="G12" i="4"/>
  <c r="G8" i="4"/>
  <c r="C58" i="6"/>
  <c r="C68" i="6" l="1"/>
  <c r="C69" i="6"/>
  <c r="C71" i="6"/>
  <c r="G31" i="4" l="1"/>
  <c r="G20" i="4"/>
  <c r="C42" i="6"/>
  <c r="C97" i="6"/>
  <c r="C96" i="6"/>
  <c r="C95" i="6"/>
  <c r="C94" i="6"/>
  <c r="C93" i="6"/>
  <c r="C92" i="6"/>
  <c r="C91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67" i="6"/>
  <c r="C66" i="6"/>
  <c r="C65" i="6"/>
  <c r="C64" i="6"/>
  <c r="C63" i="6"/>
  <c r="C61" i="6"/>
  <c r="C60" i="6"/>
  <c r="C57" i="6"/>
  <c r="C56" i="6"/>
  <c r="C55" i="6"/>
  <c r="C54" i="6"/>
  <c r="C53" i="6"/>
  <c r="C52" i="6"/>
  <c r="C49" i="6"/>
  <c r="C48" i="6"/>
  <c r="C47" i="6"/>
  <c r="C45" i="6"/>
  <c r="C44" i="6"/>
  <c r="C43" i="6"/>
  <c r="C41" i="6"/>
  <c r="C40" i="6"/>
  <c r="C39" i="6"/>
  <c r="C37" i="6"/>
  <c r="C36" i="6"/>
  <c r="C35" i="6"/>
  <c r="C33" i="6"/>
  <c r="C32" i="6"/>
  <c r="C31" i="6"/>
  <c r="C29" i="6"/>
  <c r="C28" i="6"/>
  <c r="C27" i="6"/>
  <c r="C25" i="6"/>
  <c r="C24" i="6"/>
  <c r="C23" i="6"/>
  <c r="C21" i="6"/>
  <c r="C20" i="6"/>
  <c r="C19" i="6"/>
  <c r="C18" i="6"/>
  <c r="C17" i="6"/>
  <c r="C16" i="6"/>
  <c r="C13" i="6"/>
  <c r="C12" i="6"/>
  <c r="C11" i="6"/>
  <c r="C10" i="6"/>
  <c r="O2" i="6"/>
  <c r="L2" i="6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4" i="5"/>
  <c r="C69" i="5"/>
  <c r="C68" i="5"/>
  <c r="C67" i="5"/>
  <c r="C66" i="5"/>
  <c r="C65" i="5"/>
  <c r="C64" i="5"/>
  <c r="C63" i="5"/>
  <c r="C61" i="5"/>
  <c r="C60" i="5"/>
  <c r="C57" i="5"/>
  <c r="C56" i="5"/>
  <c r="C55" i="5"/>
  <c r="C54" i="5"/>
  <c r="C53" i="5"/>
  <c r="C52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7" i="5"/>
  <c r="C16" i="5"/>
  <c r="C15" i="5"/>
  <c r="C14" i="5"/>
  <c r="C13" i="5"/>
  <c r="C12" i="5"/>
  <c r="C11" i="5"/>
  <c r="C9" i="5"/>
  <c r="C8" i="5"/>
  <c r="C7" i="5"/>
  <c r="C6" i="5"/>
  <c r="C5" i="5"/>
  <c r="C4" i="5"/>
  <c r="C3" i="5"/>
  <c r="O2" i="5"/>
  <c r="C2" i="5"/>
  <c r="I2" i="5" s="1"/>
  <c r="L2" i="5" s="1"/>
  <c r="O101" i="6" l="1"/>
  <c r="G4" i="4" s="1"/>
  <c r="O101" i="5"/>
  <c r="G3" i="4" s="1"/>
  <c r="G5" i="4" l="1"/>
  <c r="G44" i="4" s="1"/>
  <c r="G45" i="4" l="1"/>
  <c r="H45" i="4"/>
  <c r="F14" i="3"/>
  <c r="F11" i="3"/>
  <c r="F9" i="3"/>
  <c r="C70" i="6" l="1"/>
  <c r="C59" i="6"/>
  <c r="C50" i="6"/>
  <c r="C46" i="6"/>
  <c r="C38" i="6"/>
  <c r="C51" i="6"/>
  <c r="C26" i="6"/>
  <c r="C22" i="6"/>
  <c r="C90" i="6"/>
  <c r="C62" i="6"/>
  <c r="C15" i="6"/>
  <c r="C34" i="6"/>
  <c r="C30" i="6"/>
</calcChain>
</file>

<file path=xl/sharedStrings.xml><?xml version="1.0" encoding="utf-8"?>
<sst xmlns="http://schemas.openxmlformats.org/spreadsheetml/2006/main" count="531" uniqueCount="223">
  <si>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</si>
  <si>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</si>
  <si>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</si>
  <si>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</si>
  <si>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</si>
  <si>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</si>
  <si>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</si>
  <si>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</si>
  <si>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</si>
  <si>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</si>
  <si>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</si>
  <si>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hs practice</t>
  </si>
  <si>
    <t>ms practice</t>
  </si>
  <si>
    <t>month</t>
  </si>
  <si>
    <t>app type</t>
  </si>
  <si>
    <t>sites</t>
  </si>
  <si>
    <t>acres</t>
  </si>
  <si>
    <t>product</t>
  </si>
  <si>
    <t>reason</t>
  </si>
  <si>
    <t>app amount</t>
  </si>
  <si>
    <t>purchase unit</t>
  </si>
  <si>
    <t>purchase amount</t>
  </si>
  <si>
    <t>cost per unit</t>
  </si>
  <si>
    <t>total cost</t>
  </si>
  <si>
    <t>baseball</t>
  </si>
  <si>
    <t>softball</t>
  </si>
  <si>
    <t>baseball &amp; softball</t>
  </si>
  <si>
    <t>football</t>
  </si>
  <si>
    <t>all competition</t>
  </si>
  <si>
    <t>all practice</t>
  </si>
  <si>
    <t>crabgrass prevention</t>
  </si>
  <si>
    <t>rounded</t>
  </si>
  <si>
    <t xml:space="preserve">Item </t>
  </si>
  <si>
    <t>Reason</t>
  </si>
  <si>
    <t>Totals</t>
  </si>
  <si>
    <t>See All Fields tab for details</t>
  </si>
  <si>
    <t>Celsius</t>
  </si>
  <si>
    <t>Spot spray doveweed</t>
  </si>
  <si>
    <t>MSMA</t>
  </si>
  <si>
    <t>Spot spray crabgrass</t>
  </si>
  <si>
    <t>RoundUp</t>
  </si>
  <si>
    <t>Non-selective herbicide (infields)</t>
  </si>
  <si>
    <t>Bifenthrin</t>
  </si>
  <si>
    <t>Spot insecticide</t>
  </si>
  <si>
    <t>Subdue</t>
  </si>
  <si>
    <t>Spot treat pythium on overseed</t>
  </si>
  <si>
    <t>Image</t>
  </si>
  <si>
    <t>MISC.</t>
  </si>
  <si>
    <t>Nitrile gloves</t>
  </si>
  <si>
    <t>Safety</t>
  </si>
  <si>
    <t>Blue dye</t>
  </si>
  <si>
    <t>Spray Indicator</t>
  </si>
  <si>
    <t>Foam marker</t>
  </si>
  <si>
    <t>Foam suppressor</t>
  </si>
  <si>
    <t>Tank additive</t>
  </si>
  <si>
    <t>Tank Cleaner</t>
  </si>
  <si>
    <t>Cleaner</t>
  </si>
  <si>
    <t>Microyl</t>
  </si>
  <si>
    <t>Adjuvant</t>
  </si>
  <si>
    <t>Pen-A-Trate</t>
  </si>
  <si>
    <t>Speed</t>
  </si>
  <si>
    <t>CULTURAL</t>
  </si>
  <si>
    <t>TESTING</t>
  </si>
  <si>
    <t>Soil Tests</t>
  </si>
  <si>
    <t>Assess nutrient levels</t>
  </si>
  <si>
    <t>Total ---&gt;</t>
  </si>
  <si>
    <t>Cost per acre ---&gt;</t>
  </si>
  <si>
    <t>ADDITIONAL IF NECESSARY</t>
  </si>
  <si>
    <t>Lime per acre</t>
  </si>
  <si>
    <t>Raise pH levels (1 acre)</t>
  </si>
  <si>
    <t>500 lbs/acre</t>
  </si>
  <si>
    <t>Gypsum per acre</t>
  </si>
  <si>
    <t>Lower salt levels (1 acre)</t>
  </si>
  <si>
    <t>800 lbs/acre</t>
  </si>
  <si>
    <t>insecticide</t>
  </si>
  <si>
    <t>fipronil</t>
  </si>
  <si>
    <t>fire ants / mole crickets</t>
  </si>
  <si>
    <t>insecticide w/fert</t>
  </si>
  <si>
    <t>herbicide w/fert</t>
  </si>
  <si>
    <t>21-14-14 w/acelepryn</t>
  </si>
  <si>
    <t>armyworm control</t>
  </si>
  <si>
    <t>rate/acre</t>
  </si>
  <si>
    <t>unit</t>
  </si>
  <si>
    <t>lb</t>
  </si>
  <si>
    <t>fert + crabgrass prevention</t>
  </si>
  <si>
    <t>fertilizer</t>
  </si>
  <si>
    <t>21-0-0</t>
  </si>
  <si>
    <t>fertilization</t>
  </si>
  <si>
    <t>herbicide</t>
  </si>
  <si>
    <t>specticle</t>
  </si>
  <si>
    <t>winter weed control</t>
  </si>
  <si>
    <t>oz</t>
  </si>
  <si>
    <t>purchase package</t>
  </si>
  <si>
    <t>certainty</t>
  </si>
  <si>
    <t>ryegrass / nutsedge</t>
  </si>
  <si>
    <t>growth regulator</t>
  </si>
  <si>
    <t>xonerate</t>
  </si>
  <si>
    <t>trinexepac-ethyl</t>
  </si>
  <si>
    <t>bermuda regulation</t>
  </si>
  <si>
    <t>poa control</t>
  </si>
  <si>
    <t>Aerification Sand</t>
  </si>
  <si>
    <t>Sod Repairs</t>
  </si>
  <si>
    <t>Rye Grass Seed</t>
  </si>
  <si>
    <t>aerification</t>
  </si>
  <si>
    <t>sand</t>
  </si>
  <si>
    <t>dilute thatch</t>
  </si>
  <si>
    <t>ton</t>
  </si>
  <si>
    <t>ryegrass</t>
  </si>
  <si>
    <t>over-seed</t>
  </si>
  <si>
    <t>overseed</t>
  </si>
  <si>
    <t>none</t>
  </si>
  <si>
    <t>drainage</t>
  </si>
  <si>
    <t>january (1-15)</t>
  </si>
  <si>
    <t>january (16-31)</t>
  </si>
  <si>
    <t>Comp Fields</t>
  </si>
  <si>
    <t>Practice Fields</t>
  </si>
  <si>
    <t>included in field tabs</t>
  </si>
  <si>
    <t>incuded in field tabs</t>
  </si>
  <si>
    <t>Purchase Unit</t>
  </si>
  <si>
    <t>Amount</t>
  </si>
  <si>
    <t>gallon</t>
  </si>
  <si>
    <t>TOTAL</t>
  </si>
  <si>
    <t>Revolver</t>
  </si>
  <si>
    <t>ounces</t>
  </si>
  <si>
    <t>Price/Unit</t>
  </si>
  <si>
    <t>Alternate ryegrass spray out</t>
  </si>
  <si>
    <t>Broad leaves</t>
  </si>
  <si>
    <t>topdressing</t>
  </si>
  <si>
    <t>USGA spec sand</t>
  </si>
  <si>
    <t>msma</t>
  </si>
  <si>
    <t>gallons</t>
  </si>
  <si>
    <t>Triclopyr</t>
  </si>
  <si>
    <t>Top Choice</t>
  </si>
  <si>
    <t>87 oz jug*</t>
  </si>
  <si>
    <t>trimec</t>
  </si>
  <si>
    <t>broadleaf control</t>
  </si>
  <si>
    <t>grassy weeds</t>
  </si>
  <si>
    <t>pre-overseed</t>
  </si>
  <si>
    <t>foramsulfuron</t>
  </si>
  <si>
    <t>pre-overseed, poa control</t>
  </si>
  <si>
    <t>nutsedge</t>
  </si>
  <si>
    <t>winter weed prevention</t>
  </si>
  <si>
    <t>bahia / crab / dallis</t>
  </si>
  <si>
    <t>16-4-8</t>
  </si>
  <si>
    <t>22-0-18 w/oxidiazon</t>
  </si>
  <si>
    <t>broadleaf</t>
  </si>
  <si>
    <t>uflexx 46-0-0</t>
  </si>
  <si>
    <t>foliar fert</t>
  </si>
  <si>
    <t>umaxx 46-0-0</t>
  </si>
  <si>
    <t>square foot</t>
  </si>
  <si>
    <t>sqft</t>
  </si>
  <si>
    <t>Trimec</t>
  </si>
  <si>
    <t>quarts</t>
  </si>
  <si>
    <t>Name</t>
  </si>
  <si>
    <t>Size/Type</t>
  </si>
  <si>
    <t>Unit</t>
  </si>
  <si>
    <t>Notes</t>
  </si>
  <si>
    <t>Trade Name</t>
  </si>
  <si>
    <t>Common Name</t>
  </si>
  <si>
    <t>Uflexx Urea 46-0-0</t>
  </si>
  <si>
    <t>fairway grade</t>
  </si>
  <si>
    <t>50lb bag</t>
  </si>
  <si>
    <t>Umaxx Urea 46-0-0</t>
  </si>
  <si>
    <t>Xonerate</t>
  </si>
  <si>
    <t>Certainty</t>
  </si>
  <si>
    <t>Primo</t>
  </si>
  <si>
    <t>Specticle</t>
  </si>
  <si>
    <t>amicarbazone</t>
  </si>
  <si>
    <t>sulfosulfuron</t>
  </si>
  <si>
    <t>indaziflam</t>
  </si>
  <si>
    <t>Fahrenheit</t>
  </si>
  <si>
    <t>ADDITIONAL PRODUCTS - TO BE PURCHASED AS NEEDED</t>
  </si>
  <si>
    <t>starter fertilization</t>
  </si>
  <si>
    <t>Problem weeds in centipede</t>
  </si>
  <si>
    <t xml:space="preserve">Woody plants </t>
  </si>
  <si>
    <t>Fire Ants</t>
  </si>
  <si>
    <t>Talpirid</t>
  </si>
  <si>
    <t>Mole control</t>
  </si>
  <si>
    <t>Box of 20 baits*</t>
  </si>
  <si>
    <t>boxes</t>
  </si>
  <si>
    <t>box</t>
  </si>
  <si>
    <t>pounds</t>
  </si>
  <si>
    <t>30 lb. bag*</t>
  </si>
  <si>
    <t>12-0-0 w/6%fe 3%mn</t>
  </si>
  <si>
    <t>12-0-0 liquid, w/6% Fe &amp; 3% Mn</t>
  </si>
  <si>
    <t>liquid</t>
  </si>
  <si>
    <t>21-14-14 w/acelepryn (hot melt)</t>
  </si>
  <si>
    <t>6 oz container*</t>
  </si>
  <si>
    <t>87 oz*</t>
  </si>
  <si>
    <t>30 lb bag*</t>
  </si>
  <si>
    <t xml:space="preserve">FERTILIZERS </t>
  </si>
  <si>
    <t>Type</t>
  </si>
  <si>
    <t>Herbicide</t>
  </si>
  <si>
    <t>ounce</t>
  </si>
  <si>
    <t>Insecticide</t>
  </si>
  <si>
    <t>pound</t>
  </si>
  <si>
    <t>30 lb. bag</t>
  </si>
  <si>
    <t>Growth Regulator</t>
  </si>
  <si>
    <t>Round Up</t>
  </si>
  <si>
    <t>Talstar</t>
  </si>
  <si>
    <t>bifenthrin</t>
  </si>
  <si>
    <t>glyphosate</t>
  </si>
  <si>
    <t>Fungicide</t>
  </si>
  <si>
    <t>Tahoe</t>
  </si>
  <si>
    <t>triclopyr</t>
  </si>
  <si>
    <t>20 bait box</t>
  </si>
  <si>
    <t>mefanoxam</t>
  </si>
  <si>
    <t>trinexapac-ethyl</t>
  </si>
  <si>
    <t>imazaquin</t>
  </si>
  <si>
    <t>monosodium methylarsonate</t>
  </si>
  <si>
    <t>2, 4-d + mecoprop + dicamba</t>
  </si>
  <si>
    <t>n/a</t>
  </si>
  <si>
    <t>Misc.</t>
  </si>
  <si>
    <t>Spray Adjuvant</t>
  </si>
  <si>
    <t>quart</t>
  </si>
  <si>
    <t>thiencarbazone + iodosulfuron + dicamba</t>
  </si>
  <si>
    <t>metsulfuron + dicamba</t>
  </si>
  <si>
    <t>bromethalin</t>
  </si>
  <si>
    <t>Annual Est.</t>
  </si>
  <si>
    <t>Can Supply as Requested</t>
  </si>
  <si>
    <t>Can Supply Alternate</t>
  </si>
  <si>
    <t>Alternate Description</t>
  </si>
  <si>
    <t>PESTICIDES &amp; 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</si>
</sst>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4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0" fontId="0" fillId="0" borderId="0" xfId="0" applyFill="1"/>
    <xf numFmtId="2" fontId="0" fillId="0" borderId="0" xfId="0" applyNumberFormat="1" applyFill="1"/>
    <xf numFmtId="44" fontId="0" fillId="0" borderId="0" xfId="1" applyFont="1" applyFill="1"/>
    <xf numFmtId="0" fontId="0" fillId="0" borderId="21" xfId="0" applyFill="1" applyBorder="1"/>
    <xf numFmtId="44" fontId="0" fillId="0" borderId="21" xfId="1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44" fontId="0" fillId="0" borderId="0" xfId="1" applyFont="1" applyFill="1" applyBorder="1"/>
    <xf numFmtId="0" fontId="0" fillId="5" borderId="18" xfId="0" applyFill="1" applyBorder="1"/>
    <xf numFmtId="2" fontId="0" fillId="5" borderId="18" xfId="0" applyNumberFormat="1" applyFill="1" applyBorder="1"/>
    <xf numFmtId="44" fontId="0" fillId="5" borderId="19" xfId="1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44" fontId="0" fillId="5" borderId="24" xfId="1" applyFont="1" applyFill="1" applyBorder="1"/>
    <xf numFmtId="0" fontId="0" fillId="3" borderId="18" xfId="0" applyFill="1" applyBorder="1"/>
    <xf numFmtId="44" fontId="0" fillId="3" borderId="18" xfId="1" applyFont="1" applyFill="1" applyBorder="1"/>
    <xf numFmtId="0" fontId="0" fillId="3" borderId="0" xfId="0" applyFill="1" applyBorder="1"/>
    <xf numFmtId="44" fontId="0" fillId="3" borderId="0" xfId="1" applyFont="1" applyFill="1" applyBorder="1"/>
    <xf numFmtId="0" fontId="0" fillId="2" borderId="18" xfId="0" applyFill="1" applyBorder="1"/>
    <xf numFmtId="44" fontId="0" fillId="2" borderId="18" xfId="1" applyFont="1" applyFill="1" applyBorder="1"/>
    <xf numFmtId="0" fontId="0" fillId="2" borderId="0" xfId="0" applyFill="1" applyBorder="1"/>
    <xf numFmtId="44" fontId="0" fillId="2" borderId="0" xfId="1" applyFont="1" applyFill="1" applyBorder="1"/>
    <xf numFmtId="0" fontId="0" fillId="5" borderId="21" xfId="0" applyFill="1" applyBorder="1"/>
    <xf numFmtId="2" fontId="0" fillId="5" borderId="21" xfId="0" applyNumberFormat="1" applyFill="1" applyBorder="1"/>
    <xf numFmtId="44" fontId="0" fillId="5" borderId="22" xfId="1" applyFont="1" applyFill="1" applyBorder="1"/>
    <xf numFmtId="0" fontId="0" fillId="5" borderId="0" xfId="0" applyFill="1" applyAlignment="1">
      <alignment horizontal="center" vertical="center" wrapText="1"/>
    </xf>
    <xf numFmtId="44" fontId="0" fillId="5" borderId="0" xfId="1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18" xfId="0" applyFill="1" applyBorder="1"/>
    <xf numFmtId="0" fontId="0" fillId="7" borderId="0" xfId="0" applyFill="1" applyBorder="1"/>
    <xf numFmtId="0" fontId="0" fillId="7" borderId="21" xfId="0" applyFill="1" applyBorder="1"/>
    <xf numFmtId="2" fontId="0" fillId="7" borderId="18" xfId="0" applyNumberFormat="1" applyFill="1" applyBorder="1"/>
    <xf numFmtId="2" fontId="0" fillId="7" borderId="0" xfId="0" applyNumberFormat="1" applyFill="1" applyBorder="1"/>
    <xf numFmtId="2" fontId="0" fillId="7" borderId="21" xfId="0" applyNumberFormat="1" applyFill="1" applyBorder="1"/>
    <xf numFmtId="44" fontId="0" fillId="7" borderId="0" xfId="1" applyFont="1" applyFill="1" applyAlignment="1">
      <alignment horizontal="center" vertical="center" wrapText="1"/>
    </xf>
    <xf numFmtId="44" fontId="0" fillId="7" borderId="19" xfId="1" applyFont="1" applyFill="1" applyBorder="1"/>
    <xf numFmtId="44" fontId="0" fillId="7" borderId="24" xfId="1" applyFont="1" applyFill="1" applyBorder="1"/>
    <xf numFmtId="44" fontId="0" fillId="7" borderId="22" xfId="1" applyFont="1" applyFill="1" applyBorder="1"/>
    <xf numFmtId="0" fontId="3" fillId="4" borderId="5" xfId="0" applyFont="1" applyFill="1" applyBorder="1" applyAlignment="1">
      <alignment horizontal="center" vertical="center" wrapText="1"/>
    </xf>
    <xf numFmtId="44" fontId="3" fillId="4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4" fontId="3" fillId="4" borderId="10" xfId="0" applyNumberFormat="1" applyFont="1" applyFill="1" applyBorder="1" applyAlignment="1">
      <alignment horizontal="center" vertical="center" wrapText="1"/>
    </xf>
    <xf numFmtId="44" fontId="2" fillId="7" borderId="13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44" fontId="0" fillId="2" borderId="13" xfId="0" applyNumberForma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44" fontId="2" fillId="6" borderId="7" xfId="0" applyNumberFormat="1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4" fontId="2" fillId="6" borderId="10" xfId="0" applyNumberFormat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2" fillId="4" borderId="27" xfId="1" applyFont="1" applyFill="1" applyBorder="1" applyAlignment="1">
      <alignment horizontal="center" vertical="center" wrapText="1"/>
    </xf>
    <xf numFmtId="44" fontId="2" fillId="4" borderId="25" xfId="1" applyFont="1" applyFill="1" applyBorder="1" applyAlignment="1">
      <alignment horizontal="center" vertical="center" wrapText="1"/>
    </xf>
    <xf numFmtId="44" fontId="2" fillId="7" borderId="16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44" fontId="4" fillId="2" borderId="25" xfId="1" applyFont="1" applyFill="1" applyBorder="1" applyAlignment="1">
      <alignment horizontal="center" vertical="center" wrapText="1"/>
    </xf>
    <xf numFmtId="44" fontId="2" fillId="7" borderId="26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0" fillId="2" borderId="26" xfId="1" applyFont="1" applyFill="1" applyBorder="1" applyAlignment="1">
      <alignment horizontal="center" vertical="center" wrapText="1"/>
    </xf>
    <xf numFmtId="44" fontId="4" fillId="2" borderId="26" xfId="1" applyFont="1" applyFill="1" applyBorder="1" applyAlignment="1">
      <alignment horizontal="center" vertical="center" wrapText="1"/>
    </xf>
    <xf numFmtId="44" fontId="2" fillId="6" borderId="27" xfId="1" applyFont="1" applyFill="1" applyBorder="1" applyAlignment="1">
      <alignment horizontal="center" vertical="center" wrapText="1"/>
    </xf>
    <xf numFmtId="44" fontId="2" fillId="6" borderId="25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/>
    <xf numFmtId="44" fontId="3" fillId="8" borderId="28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44" fontId="0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Alignment="1">
      <alignment horizontal="center" vertical="center" wrapText="1"/>
    </xf>
    <xf numFmtId="0" fontId="0" fillId="9" borderId="9" xfId="0" applyFill="1" applyBorder="1" applyAlignment="1" applyProtection="1">
      <alignment horizontal="center" vertical="center" wrapText="1"/>
      <protection locked="0"/>
    </xf>
    <xf numFmtId="44" fontId="0" fillId="9" borderId="9" xfId="1" applyFont="1" applyFill="1" applyBorder="1" applyAlignment="1" applyProtection="1">
      <alignment horizontal="center" vertical="center" wrapText="1"/>
      <protection locked="0"/>
    </xf>
    <xf numFmtId="0" fontId="0" fillId="9" borderId="9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59268</xdr:colOff>
      <xdr:row>37</xdr:row>
      <xdr:rowOff>127001</xdr:rowOff>
    </xdr:from>
    <xdr:to>
      <xdr:col>8</xdr:col>
      <xdr:colOff>1227668</xdr:colOff>
      <xdr:row>39</xdr:row>
      <xdr:rowOff>59268</xdr:rowOff>
    </xdr:to>
    <xdr:sp macro="" textlink="">
      <xdr:nvSpPr>
        <xdr:cNvPr id="2" name="TextBox 1"/>
        <xdr:cNvSpPr txBox="1"/>
      </xdr:nvSpPr>
      <xdr:spPr>
        <a:xfrm>
          <a:off x="13809135" y="9601201"/>
          <a:ext cx="1168400" cy="3302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Total Budget</a:t>
          </a:r>
        </a:p>
      </xdr:txBody>
    </xdr:sp>
    <xdr:clientData/>
  </xdr:twoCellAnchor>
  <xdr:twoCellAnchor>
    <xdr:from>
      <xdr:col>7</xdr:col>
      <xdr:colOff>220133</xdr:colOff>
      <xdr:row>46</xdr:row>
      <xdr:rowOff>414867</xdr:rowOff>
    </xdr:from>
    <xdr:to>
      <xdr:col>7</xdr:col>
      <xdr:colOff>1159933</xdr:colOff>
      <xdr:row>48</xdr:row>
      <xdr:rowOff>16934</xdr:rowOff>
    </xdr:to>
    <xdr:sp macro="" textlink="">
      <xdr:nvSpPr>
        <xdr:cNvPr id="3" name="TextBox 2"/>
        <xdr:cNvSpPr txBox="1"/>
      </xdr:nvSpPr>
      <xdr:spPr>
        <a:xfrm>
          <a:off x="12564533" y="11971867"/>
          <a:ext cx="939800" cy="3302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Difference</a:t>
          </a:r>
        </a:p>
      </xdr:txBody>
    </xdr:sp>
    <xdr:clientData/>
  </xdr:twoCellAnchor>
  <xdr:twoCellAnchor>
    <xdr:from>
      <xdr:col>8</xdr:col>
      <xdr:colOff>643468</xdr:colOff>
      <xdr:row>39</xdr:row>
      <xdr:rowOff>59268</xdr:rowOff>
    </xdr:from>
    <xdr:to>
      <xdr:col>8</xdr:col>
      <xdr:colOff>651933</xdr:colOff>
      <xdr:row>41</xdr:row>
      <xdr:rowOff>177800</xdr:rowOff>
    </xdr:to>
    <xdr:cxnSp macro="">
      <xdr:nvCxnSpPr>
        <xdr:cNvPr id="5" name="Straight Arrow Connector 4"/>
        <xdr:cNvCxnSpPr>
          <a:stCxn id="2" idx="2"/>
        </xdr:cNvCxnSpPr>
      </xdr:nvCxnSpPr>
      <xdr:spPr>
        <a:xfrm>
          <a:off x="14393335" y="9931401"/>
          <a:ext cx="8465" cy="59266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690033</xdr:colOff>
      <xdr:row>45</xdr:row>
      <xdr:rowOff>84667</xdr:rowOff>
    </xdr:from>
    <xdr:to>
      <xdr:col>7</xdr:col>
      <xdr:colOff>694267</xdr:colOff>
      <xdr:row>46</xdr:row>
      <xdr:rowOff>414867</xdr:rowOff>
    </xdr:to>
    <xdr:cxnSp macro="">
      <xdr:nvCxnSpPr>
        <xdr:cNvPr id="6" name="Straight Arrow Connector 5"/>
        <xdr:cNvCxnSpPr>
          <a:stCxn id="3" idx="0"/>
        </xdr:cNvCxnSpPr>
      </xdr:nvCxnSpPr>
      <xdr:spPr>
        <a:xfrm flipV="1">
          <a:off x="13034433" y="11438467"/>
          <a:ext cx="4234" cy="5334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zoomScale="90" zoomScaleNormal="90" workbookViewId="0">
      <pane ySplit="1" topLeftCell="A2" activePane="bottomLeft" state="frozen"/>
      <selection pane="bottomLeft" activeCell="K10" sqref="K10"/>
    </sheetView>
  </sheetViews>
  <sheetFormatPr defaultColWidth="8.85546875" defaultRowHeight="15" x14ac:dyDescent="0.25"/>
  <cols>
    <col min="1" max="1" width="17.7109375" style="31" customWidth="1"/>
    <col min="2" max="2" width="16.85546875" style="31" customWidth="1"/>
    <col min="3" max="3" width="8.7109375" style="31" customWidth="1"/>
    <col min="4" max="4" width="16" style="31" customWidth="1"/>
    <col min="5" max="5" width="20.28515625" style="31" bestFit="1" customWidth="1"/>
    <col min="6" max="6" width="23.5703125" style="31" customWidth="1"/>
    <col min="7" max="7" width="11.140625" style="31" customWidth="1"/>
    <col min="8" max="8" width="4.7109375" style="31" customWidth="1"/>
    <col min="9" max="9" width="12" style="31" customWidth="1"/>
    <col min="10" max="11" width="8.85546875" style="31"/>
    <col min="12" max="12" width="9.5703125" style="31" bestFit="1" customWidth="1"/>
    <col min="13" max="13" width="8.85546875" style="31"/>
    <col min="14" max="14" width="9.42578125" style="33" bestFit="1" customWidth="1"/>
    <col min="15" max="15" width="13.140625" style="33" customWidth="1"/>
    <col min="16" max="16384" width="8.85546875" style="31"/>
  </cols>
  <sheetData>
    <row r="1" spans="1:15" s="29" customFormat="1" ht="45.75" thickBot="1" x14ac:dyDescent="0.3">
      <c r="A1" s="29" t="s">
        <v>13</v>
      </c>
      <c r="B1" s="29" t="s">
        <v>15</v>
      </c>
      <c r="C1" s="58" t="s">
        <v>16</v>
      </c>
      <c r="D1" s="29" t="s">
        <v>14</v>
      </c>
      <c r="E1" s="29" t="s">
        <v>17</v>
      </c>
      <c r="F1" s="29" t="s">
        <v>18</v>
      </c>
      <c r="G1" s="29" t="s">
        <v>81</v>
      </c>
      <c r="H1" s="29" t="s">
        <v>82</v>
      </c>
      <c r="I1" s="58" t="s">
        <v>19</v>
      </c>
      <c r="J1" s="29" t="s">
        <v>92</v>
      </c>
      <c r="K1" s="29" t="s">
        <v>20</v>
      </c>
      <c r="L1" s="58" t="s">
        <v>21</v>
      </c>
      <c r="M1" s="29" t="s">
        <v>31</v>
      </c>
      <c r="N1" s="30" t="s">
        <v>22</v>
      </c>
      <c r="O1" s="65" t="s">
        <v>23</v>
      </c>
    </row>
    <row r="2" spans="1:15" x14ac:dyDescent="0.25">
      <c r="A2" s="127" t="s">
        <v>112</v>
      </c>
      <c r="B2" s="45" t="s">
        <v>24</v>
      </c>
      <c r="C2" s="59">
        <f>IFERROR(VLOOKUP(B2:B97,info!$E$7:$F$15,2,FALSE),"")</f>
        <v>20.07</v>
      </c>
      <c r="D2" s="45" t="s">
        <v>88</v>
      </c>
      <c r="E2" s="45" t="s">
        <v>96</v>
      </c>
      <c r="F2" s="45" t="s">
        <v>99</v>
      </c>
      <c r="G2" s="45">
        <v>4</v>
      </c>
      <c r="H2" s="45" t="s">
        <v>91</v>
      </c>
      <c r="I2" s="59">
        <f t="shared" ref="I2:I65" si="0">IFERROR(C2*G2, " ")</f>
        <v>80.28</v>
      </c>
      <c r="J2" s="45">
        <v>12</v>
      </c>
      <c r="K2" s="45" t="s">
        <v>91</v>
      </c>
      <c r="L2" s="62">
        <f>IFERROR(I2/J2, "")</f>
        <v>6.69</v>
      </c>
      <c r="M2" s="45">
        <v>7</v>
      </c>
      <c r="N2" s="46">
        <v>410</v>
      </c>
      <c r="O2" s="66">
        <f t="shared" ref="O2:O65" si="1">N2*M2</f>
        <v>2870</v>
      </c>
    </row>
    <row r="3" spans="1:15" x14ac:dyDescent="0.25">
      <c r="A3" s="128"/>
      <c r="B3" s="47"/>
      <c r="C3" s="60" t="str">
        <f>IFERROR(VLOOKUP(B3:B98,info!$E$7:$F$15,2,FALSE),"")</f>
        <v/>
      </c>
      <c r="D3" s="47"/>
      <c r="E3" s="112"/>
      <c r="F3" s="47"/>
      <c r="G3" s="47"/>
      <c r="H3" s="47"/>
      <c r="I3" s="60" t="str">
        <f t="shared" si="0"/>
        <v xml:space="preserve"> </v>
      </c>
      <c r="J3" s="47"/>
      <c r="K3" s="47"/>
      <c r="L3" s="63" t="str">
        <f t="shared" ref="L3:L66" si="2">IFERROR(I3/J3, "")</f>
        <v/>
      </c>
      <c r="M3" s="47"/>
      <c r="N3" s="48"/>
      <c r="O3" s="67">
        <f t="shared" si="1"/>
        <v>0</v>
      </c>
    </row>
    <row r="4" spans="1:15" x14ac:dyDescent="0.25">
      <c r="A4" s="128"/>
      <c r="B4" s="47"/>
      <c r="C4" s="60" t="str">
        <f>IFERROR(VLOOKUP(B4:B99,info!$E$7:$F$15,2,FALSE),"")</f>
        <v/>
      </c>
      <c r="D4" s="47"/>
      <c r="E4" s="47"/>
      <c r="F4" s="47"/>
      <c r="G4" s="47"/>
      <c r="H4" s="47"/>
      <c r="I4" s="60" t="str">
        <f t="shared" si="0"/>
        <v xml:space="preserve"> </v>
      </c>
      <c r="J4" s="47"/>
      <c r="K4" s="47"/>
      <c r="L4" s="63" t="str">
        <f t="shared" si="2"/>
        <v/>
      </c>
      <c r="M4" s="47"/>
      <c r="N4" s="48"/>
      <c r="O4" s="67">
        <f t="shared" si="1"/>
        <v>0</v>
      </c>
    </row>
    <row r="5" spans="1:15" x14ac:dyDescent="0.25">
      <c r="A5" s="128"/>
      <c r="B5" s="47"/>
      <c r="C5" s="60" t="str">
        <f>IFERROR(VLOOKUP(B5:B100,info!$E$7:$F$15,2,FALSE),"")</f>
        <v/>
      </c>
      <c r="D5" s="47"/>
      <c r="E5" s="47"/>
      <c r="F5" s="47"/>
      <c r="G5" s="47"/>
      <c r="H5" s="47"/>
      <c r="I5" s="60" t="str">
        <f t="shared" si="0"/>
        <v xml:space="preserve"> </v>
      </c>
      <c r="J5" s="47"/>
      <c r="K5" s="47"/>
      <c r="L5" s="63" t="str">
        <f t="shared" si="2"/>
        <v/>
      </c>
      <c r="M5" s="47"/>
      <c r="N5" s="48"/>
      <c r="O5" s="67">
        <f t="shared" si="1"/>
        <v>0</v>
      </c>
    </row>
    <row r="6" spans="1:15" x14ac:dyDescent="0.25">
      <c r="A6" s="126" t="s">
        <v>113</v>
      </c>
      <c r="B6" s="36" t="s">
        <v>26</v>
      </c>
      <c r="C6" s="60">
        <f>IFERROR(VLOOKUP(B6:B101,info!$E$7:$F$15,2,FALSE),"")</f>
        <v>25.67</v>
      </c>
      <c r="D6" s="36" t="s">
        <v>85</v>
      </c>
      <c r="E6" s="36" t="s">
        <v>146</v>
      </c>
      <c r="F6" s="36" t="s">
        <v>147</v>
      </c>
      <c r="G6" s="36">
        <v>20</v>
      </c>
      <c r="H6" s="36" t="s">
        <v>83</v>
      </c>
      <c r="I6" s="60">
        <f t="shared" si="0"/>
        <v>513.40000000000009</v>
      </c>
      <c r="J6" s="36">
        <v>50</v>
      </c>
      <c r="K6" s="36" t="s">
        <v>83</v>
      </c>
      <c r="L6" s="63">
        <f t="shared" si="2"/>
        <v>10.268000000000002</v>
      </c>
      <c r="M6" s="36">
        <v>12</v>
      </c>
      <c r="N6" s="38">
        <v>15</v>
      </c>
      <c r="O6" s="67">
        <f t="shared" si="1"/>
        <v>180</v>
      </c>
    </row>
    <row r="7" spans="1:15" x14ac:dyDescent="0.25">
      <c r="A7" s="126"/>
      <c r="B7" s="36" t="s">
        <v>26</v>
      </c>
      <c r="C7" s="60">
        <f>IFERROR(VLOOKUP(B7:B102,info!$E$7:$F$15,2,FALSE),"")</f>
        <v>25.67</v>
      </c>
      <c r="D7" s="36" t="s">
        <v>85</v>
      </c>
      <c r="E7" s="36" t="s">
        <v>183</v>
      </c>
      <c r="F7" s="36" t="s">
        <v>147</v>
      </c>
      <c r="G7" s="36">
        <v>80</v>
      </c>
      <c r="H7" s="36" t="s">
        <v>91</v>
      </c>
      <c r="I7" s="60">
        <f t="shared" si="0"/>
        <v>2053.6000000000004</v>
      </c>
      <c r="J7" s="36">
        <v>128</v>
      </c>
      <c r="K7" s="36" t="s">
        <v>91</v>
      </c>
      <c r="L7" s="63">
        <f t="shared" si="2"/>
        <v>16.043750000000003</v>
      </c>
      <c r="M7" s="36">
        <v>16</v>
      </c>
      <c r="N7" s="38">
        <v>40</v>
      </c>
      <c r="O7" s="67">
        <f t="shared" si="1"/>
        <v>640</v>
      </c>
    </row>
    <row r="8" spans="1:15" x14ac:dyDescent="0.25">
      <c r="A8" s="126"/>
      <c r="B8" s="36"/>
      <c r="C8" s="60" t="str">
        <f>IFERROR(VLOOKUP(B8:B103,info!$E$7:$F$15,2,FALSE),"")</f>
        <v/>
      </c>
      <c r="D8" s="36"/>
      <c r="E8" s="36"/>
      <c r="F8" s="36"/>
      <c r="G8" s="36"/>
      <c r="H8" s="36"/>
      <c r="I8" s="60" t="str">
        <f t="shared" si="0"/>
        <v xml:space="preserve"> </v>
      </c>
      <c r="J8" s="36"/>
      <c r="K8" s="36"/>
      <c r="L8" s="63" t="str">
        <f t="shared" si="2"/>
        <v/>
      </c>
      <c r="M8" s="36"/>
      <c r="N8" s="38"/>
      <c r="O8" s="67">
        <f t="shared" si="1"/>
        <v>0</v>
      </c>
    </row>
    <row r="9" spans="1:15" ht="15.75" thickBot="1" x14ac:dyDescent="0.3">
      <c r="A9" s="126"/>
      <c r="B9" s="36"/>
      <c r="C9" s="60" t="str">
        <f>IFERROR(VLOOKUP(B9:B104,info!$E$7:$F$15,2,FALSE),"")</f>
        <v/>
      </c>
      <c r="D9" s="36"/>
      <c r="E9" s="36"/>
      <c r="F9" s="36"/>
      <c r="G9" s="36"/>
      <c r="H9" s="36"/>
      <c r="I9" s="60" t="str">
        <f t="shared" si="0"/>
        <v xml:space="preserve"> </v>
      </c>
      <c r="J9" s="36"/>
      <c r="K9" s="36"/>
      <c r="L9" s="63" t="str">
        <f t="shared" si="2"/>
        <v/>
      </c>
      <c r="M9" s="36"/>
      <c r="N9" s="38"/>
      <c r="O9" s="67">
        <f t="shared" si="1"/>
        <v>0</v>
      </c>
    </row>
    <row r="10" spans="1:15" x14ac:dyDescent="0.25">
      <c r="A10" s="127" t="s">
        <v>0</v>
      </c>
      <c r="B10" s="45" t="s">
        <v>24</v>
      </c>
      <c r="C10" s="59">
        <v>20.07</v>
      </c>
      <c r="D10" s="45" t="s">
        <v>88</v>
      </c>
      <c r="E10" s="45" t="s">
        <v>96</v>
      </c>
      <c r="F10" s="45" t="s">
        <v>99</v>
      </c>
      <c r="G10" s="45">
        <v>4</v>
      </c>
      <c r="H10" s="45" t="s">
        <v>91</v>
      </c>
      <c r="I10" s="59">
        <f t="shared" si="0"/>
        <v>80.28</v>
      </c>
      <c r="J10" s="45">
        <v>12</v>
      </c>
      <c r="K10" s="45" t="s">
        <v>91</v>
      </c>
      <c r="L10" s="62">
        <f t="shared" si="2"/>
        <v>6.69</v>
      </c>
      <c r="M10" s="45">
        <v>7</v>
      </c>
      <c r="N10" s="46">
        <v>410</v>
      </c>
      <c r="O10" s="66">
        <f t="shared" si="1"/>
        <v>2870</v>
      </c>
    </row>
    <row r="11" spans="1:15" x14ac:dyDescent="0.25">
      <c r="A11" s="128"/>
      <c r="B11" s="47"/>
      <c r="C11" s="60" t="str">
        <f>IFERROR(VLOOKUP(B11:B106,info!$E$7:$F$15,2,FALSE),"")</f>
        <v/>
      </c>
      <c r="D11" s="47"/>
      <c r="E11" s="47"/>
      <c r="F11" s="47"/>
      <c r="G11" s="47"/>
      <c r="H11" s="47"/>
      <c r="I11" s="60" t="str">
        <f t="shared" si="0"/>
        <v xml:space="preserve"> </v>
      </c>
      <c r="J11" s="47"/>
      <c r="K11" s="47"/>
      <c r="L11" s="63" t="str">
        <f t="shared" si="2"/>
        <v/>
      </c>
      <c r="M11" s="47"/>
      <c r="N11" s="48"/>
      <c r="O11" s="67">
        <f t="shared" si="1"/>
        <v>0</v>
      </c>
    </row>
    <row r="12" spans="1:15" x14ac:dyDescent="0.25">
      <c r="A12" s="128"/>
      <c r="B12" s="47"/>
      <c r="C12" s="60" t="str">
        <f>IFERROR(VLOOKUP(B12:B107,info!$E$7:$F$15,2,FALSE),"")</f>
        <v/>
      </c>
      <c r="D12" s="47"/>
      <c r="E12" s="47"/>
      <c r="F12" s="47"/>
      <c r="G12" s="47"/>
      <c r="H12" s="47"/>
      <c r="I12" s="60" t="str">
        <f t="shared" si="0"/>
        <v xml:space="preserve"> </v>
      </c>
      <c r="J12" s="47"/>
      <c r="K12" s="47"/>
      <c r="L12" s="63" t="str">
        <f t="shared" si="2"/>
        <v/>
      </c>
      <c r="M12" s="47"/>
      <c r="N12" s="48"/>
      <c r="O12" s="67">
        <f t="shared" si="1"/>
        <v>0</v>
      </c>
    </row>
    <row r="13" spans="1:15" x14ac:dyDescent="0.25">
      <c r="A13" s="128"/>
      <c r="B13" s="47"/>
      <c r="C13" s="60" t="str">
        <f>IFERROR(VLOOKUP(B13:B108,info!$E$7:$F$15,2,FALSE),"")</f>
        <v/>
      </c>
      <c r="D13" s="47"/>
      <c r="E13" s="47"/>
      <c r="F13" s="47"/>
      <c r="G13" s="47"/>
      <c r="H13" s="47"/>
      <c r="I13" s="60" t="str">
        <f t="shared" si="0"/>
        <v xml:space="preserve"> </v>
      </c>
      <c r="J13" s="47"/>
      <c r="K13" s="47"/>
      <c r="L13" s="63" t="str">
        <f t="shared" si="2"/>
        <v/>
      </c>
      <c r="M13" s="47"/>
      <c r="N13" s="48"/>
      <c r="O13" s="67">
        <f t="shared" si="1"/>
        <v>0</v>
      </c>
    </row>
    <row r="14" spans="1:15" x14ac:dyDescent="0.25">
      <c r="A14" s="126" t="s">
        <v>0</v>
      </c>
      <c r="B14" s="36" t="s">
        <v>26</v>
      </c>
      <c r="C14" s="60">
        <f>IFERROR(VLOOKUP(B14:B109,info!$E$7:$F$15,2,FALSE),"")</f>
        <v>25.67</v>
      </c>
      <c r="D14" s="36" t="s">
        <v>85</v>
      </c>
      <c r="E14" s="36" t="s">
        <v>148</v>
      </c>
      <c r="F14" s="36" t="s">
        <v>85</v>
      </c>
      <c r="G14" s="36">
        <v>100</v>
      </c>
      <c r="H14" s="36" t="s">
        <v>83</v>
      </c>
      <c r="I14" s="60">
        <f t="shared" si="0"/>
        <v>2567</v>
      </c>
      <c r="J14" s="36">
        <v>50</v>
      </c>
      <c r="K14" s="36" t="s">
        <v>83</v>
      </c>
      <c r="L14" s="63">
        <f t="shared" si="2"/>
        <v>51.34</v>
      </c>
      <c r="M14" s="36">
        <v>55</v>
      </c>
      <c r="N14" s="38">
        <v>15</v>
      </c>
      <c r="O14" s="67">
        <f t="shared" si="1"/>
        <v>825</v>
      </c>
    </row>
    <row r="15" spans="1:15" x14ac:dyDescent="0.25">
      <c r="A15" s="126"/>
      <c r="B15" s="36"/>
      <c r="C15" s="60" t="str">
        <f>IFERROR(VLOOKUP(B15:B110,info!$E$7:$F$15,2,FALSE),"")</f>
        <v/>
      </c>
      <c r="D15" s="36"/>
      <c r="E15" s="36"/>
      <c r="F15" s="36"/>
      <c r="G15" s="36"/>
      <c r="H15" s="36"/>
      <c r="I15" s="60" t="str">
        <f t="shared" si="0"/>
        <v xml:space="preserve"> </v>
      </c>
      <c r="J15" s="36"/>
      <c r="K15" s="36"/>
      <c r="L15" s="63" t="str">
        <f t="shared" si="2"/>
        <v/>
      </c>
      <c r="M15" s="36"/>
      <c r="N15" s="38"/>
      <c r="O15" s="67">
        <f t="shared" si="1"/>
        <v>0</v>
      </c>
    </row>
    <row r="16" spans="1:15" x14ac:dyDescent="0.25">
      <c r="A16" s="126"/>
      <c r="B16" s="36"/>
      <c r="C16" s="60" t="str">
        <f>IFERROR(VLOOKUP(B16:B111,info!$E$7:$F$15,2,FALSE),"")</f>
        <v/>
      </c>
      <c r="D16" s="36"/>
      <c r="E16" s="36"/>
      <c r="F16" s="36"/>
      <c r="G16" s="36"/>
      <c r="H16" s="36"/>
      <c r="I16" s="60" t="str">
        <f t="shared" si="0"/>
        <v xml:space="preserve"> </v>
      </c>
      <c r="J16" s="36"/>
      <c r="K16" s="36"/>
      <c r="L16" s="63" t="str">
        <f t="shared" si="2"/>
        <v/>
      </c>
      <c r="M16" s="36"/>
      <c r="N16" s="38"/>
      <c r="O16" s="67">
        <f t="shared" si="1"/>
        <v>0</v>
      </c>
    </row>
    <row r="17" spans="1:15" ht="15.75" thickBot="1" x14ac:dyDescent="0.3">
      <c r="A17" s="126"/>
      <c r="B17" s="36"/>
      <c r="C17" s="60" t="str">
        <f>IFERROR(VLOOKUP(B17:B112,info!$E$7:$F$15,2,FALSE),"")</f>
        <v/>
      </c>
      <c r="D17" s="36"/>
      <c r="E17" s="36"/>
      <c r="F17" s="36"/>
      <c r="G17" s="36"/>
      <c r="H17" s="36"/>
      <c r="I17" s="60" t="str">
        <f t="shared" si="0"/>
        <v xml:space="preserve"> </v>
      </c>
      <c r="J17" s="36"/>
      <c r="K17" s="36"/>
      <c r="L17" s="63" t="str">
        <f t="shared" si="2"/>
        <v/>
      </c>
      <c r="M17" s="36"/>
      <c r="N17" s="38"/>
      <c r="O17" s="67">
        <f t="shared" si="1"/>
        <v>0</v>
      </c>
    </row>
    <row r="18" spans="1:15" x14ac:dyDescent="0.25">
      <c r="A18" s="127" t="s">
        <v>1</v>
      </c>
      <c r="B18" s="45" t="s">
        <v>28</v>
      </c>
      <c r="C18" s="59">
        <f>IFERROR(VLOOKUP(B18:B113,info!$E$7:$F$15,2,FALSE),"")</f>
        <v>43.08</v>
      </c>
      <c r="D18" s="45" t="s">
        <v>78</v>
      </c>
      <c r="E18" s="45" t="s">
        <v>144</v>
      </c>
      <c r="F18" s="45" t="s">
        <v>30</v>
      </c>
      <c r="G18" s="45">
        <v>250</v>
      </c>
      <c r="H18" s="45" t="s">
        <v>83</v>
      </c>
      <c r="I18" s="59">
        <f t="shared" si="0"/>
        <v>10770</v>
      </c>
      <c r="J18" s="45">
        <v>50</v>
      </c>
      <c r="K18" s="45" t="s">
        <v>83</v>
      </c>
      <c r="L18" s="62">
        <f t="shared" si="2"/>
        <v>215.4</v>
      </c>
      <c r="M18" s="45">
        <v>220</v>
      </c>
      <c r="N18" s="46">
        <v>35</v>
      </c>
      <c r="O18" s="66">
        <f t="shared" si="1"/>
        <v>7700</v>
      </c>
    </row>
    <row r="19" spans="1:15" x14ac:dyDescent="0.25">
      <c r="A19" s="128"/>
      <c r="B19" s="47"/>
      <c r="C19" s="60" t="str">
        <f>IFERROR(VLOOKUP(B19:B114,info!$E$7:$F$15,2,FALSE),"")</f>
        <v/>
      </c>
      <c r="D19" s="47"/>
      <c r="E19" s="47"/>
      <c r="F19" s="47"/>
      <c r="G19" s="47"/>
      <c r="H19" s="47"/>
      <c r="I19" s="60" t="str">
        <f t="shared" si="0"/>
        <v xml:space="preserve"> </v>
      </c>
      <c r="J19" s="47"/>
      <c r="K19" s="47"/>
      <c r="L19" s="63" t="str">
        <f t="shared" si="2"/>
        <v/>
      </c>
      <c r="M19" s="47"/>
      <c r="N19" s="48"/>
      <c r="O19" s="67">
        <f t="shared" si="1"/>
        <v>0</v>
      </c>
    </row>
    <row r="20" spans="1:15" x14ac:dyDescent="0.25">
      <c r="A20" s="128"/>
      <c r="B20" s="47"/>
      <c r="C20" s="60" t="str">
        <f>IFERROR(VLOOKUP(B20:B115,info!$E$7:$F$15,2,FALSE),"")</f>
        <v/>
      </c>
      <c r="D20" s="47"/>
      <c r="E20" s="47"/>
      <c r="F20" s="47"/>
      <c r="G20" s="47"/>
      <c r="H20" s="47"/>
      <c r="I20" s="60" t="str">
        <f t="shared" si="0"/>
        <v xml:space="preserve"> </v>
      </c>
      <c r="J20" s="47"/>
      <c r="K20" s="47"/>
      <c r="L20" s="63" t="str">
        <f t="shared" si="2"/>
        <v/>
      </c>
      <c r="M20" s="47"/>
      <c r="N20" s="48"/>
      <c r="O20" s="67">
        <f t="shared" si="1"/>
        <v>0</v>
      </c>
    </row>
    <row r="21" spans="1:15" x14ac:dyDescent="0.25">
      <c r="A21" s="128"/>
      <c r="B21" s="47"/>
      <c r="C21" s="60" t="str">
        <f>IFERROR(VLOOKUP(B21:B116,info!$E$7:$F$15,2,FALSE),"")</f>
        <v/>
      </c>
      <c r="D21" s="47"/>
      <c r="E21" s="47"/>
      <c r="F21" s="47"/>
      <c r="G21" s="47"/>
      <c r="H21" s="47"/>
      <c r="I21" s="60" t="str">
        <f t="shared" si="0"/>
        <v xml:space="preserve"> </v>
      </c>
      <c r="J21" s="47"/>
      <c r="K21" s="47"/>
      <c r="L21" s="63" t="str">
        <f t="shared" si="2"/>
        <v/>
      </c>
      <c r="M21" s="47"/>
      <c r="N21" s="48"/>
      <c r="O21" s="67">
        <f t="shared" si="1"/>
        <v>0</v>
      </c>
    </row>
    <row r="22" spans="1:15" x14ac:dyDescent="0.25">
      <c r="A22" s="126" t="s">
        <v>1</v>
      </c>
      <c r="B22" s="36" t="s">
        <v>26</v>
      </c>
      <c r="C22" s="60">
        <f>IFERROR(VLOOKUP(B22:B117,info!$E$7:$F$15,2,FALSE),"")</f>
        <v>25.67</v>
      </c>
      <c r="D22" s="36" t="s">
        <v>88</v>
      </c>
      <c r="E22" s="36" t="s">
        <v>134</v>
      </c>
      <c r="F22" s="36" t="s">
        <v>135</v>
      </c>
      <c r="G22" s="36">
        <v>40</v>
      </c>
      <c r="H22" s="36" t="s">
        <v>91</v>
      </c>
      <c r="I22" s="60">
        <f t="shared" si="0"/>
        <v>1026.8000000000002</v>
      </c>
      <c r="J22" s="36">
        <v>128</v>
      </c>
      <c r="K22" s="36" t="s">
        <v>91</v>
      </c>
      <c r="L22" s="63">
        <f t="shared" si="2"/>
        <v>8.0218750000000014</v>
      </c>
      <c r="M22" s="36">
        <v>10</v>
      </c>
      <c r="N22" s="38">
        <v>25</v>
      </c>
      <c r="O22" s="67">
        <f t="shared" si="1"/>
        <v>250</v>
      </c>
    </row>
    <row r="23" spans="1:15" x14ac:dyDescent="0.25">
      <c r="A23" s="126"/>
      <c r="B23" s="36"/>
      <c r="C23" s="60" t="str">
        <f>IFERROR(VLOOKUP(B23:B118,info!$E$7:$F$15,2,FALSE),"")</f>
        <v/>
      </c>
      <c r="D23" s="36"/>
      <c r="E23" s="36"/>
      <c r="F23" s="36"/>
      <c r="G23" s="36"/>
      <c r="H23" s="36"/>
      <c r="I23" s="60" t="str">
        <f t="shared" si="0"/>
        <v xml:space="preserve"> </v>
      </c>
      <c r="J23" s="36"/>
      <c r="K23" s="36"/>
      <c r="L23" s="63" t="str">
        <f t="shared" si="2"/>
        <v/>
      </c>
      <c r="M23" s="36"/>
      <c r="N23" s="38"/>
      <c r="O23" s="67">
        <f t="shared" si="1"/>
        <v>0</v>
      </c>
    </row>
    <row r="24" spans="1:15" x14ac:dyDescent="0.25">
      <c r="A24" s="126"/>
      <c r="B24" s="36"/>
      <c r="C24" s="60" t="str">
        <f>IFERROR(VLOOKUP(B24:B119,info!$E$7:$F$15,2,FALSE),"")</f>
        <v/>
      </c>
      <c r="D24" s="36"/>
      <c r="E24" s="36"/>
      <c r="F24" s="36"/>
      <c r="G24" s="36"/>
      <c r="H24" s="36"/>
      <c r="I24" s="60" t="str">
        <f t="shared" si="0"/>
        <v xml:space="preserve"> </v>
      </c>
      <c r="J24" s="36"/>
      <c r="K24" s="36"/>
      <c r="L24" s="63" t="str">
        <f t="shared" si="2"/>
        <v/>
      </c>
      <c r="M24" s="36"/>
      <c r="N24" s="38"/>
      <c r="O24" s="67">
        <f t="shared" si="1"/>
        <v>0</v>
      </c>
    </row>
    <row r="25" spans="1:15" ht="15.75" thickBot="1" x14ac:dyDescent="0.3">
      <c r="A25" s="126"/>
      <c r="B25" s="36"/>
      <c r="C25" s="60" t="str">
        <f>IFERROR(VLOOKUP(B25:B120,info!$E$7:$F$15,2,FALSE),"")</f>
        <v/>
      </c>
      <c r="D25" s="36"/>
      <c r="E25" s="36"/>
      <c r="F25" s="36"/>
      <c r="G25" s="36"/>
      <c r="H25" s="36"/>
      <c r="I25" s="60" t="str">
        <f t="shared" si="0"/>
        <v xml:space="preserve"> </v>
      </c>
      <c r="J25" s="36"/>
      <c r="K25" s="36"/>
      <c r="L25" s="63" t="str">
        <f t="shared" si="2"/>
        <v/>
      </c>
      <c r="M25" s="36"/>
      <c r="N25" s="38"/>
      <c r="O25" s="67">
        <f t="shared" si="1"/>
        <v>0</v>
      </c>
    </row>
    <row r="26" spans="1:15" s="36" customFormat="1" x14ac:dyDescent="0.25">
      <c r="A26" s="127" t="s">
        <v>2</v>
      </c>
      <c r="B26" s="45"/>
      <c r="C26" s="59" t="str">
        <f>IFERROR(VLOOKUP(B26:B121,info!$E$7:$F$15,2,FALSE),"")</f>
        <v/>
      </c>
      <c r="D26" s="45"/>
      <c r="E26" s="45"/>
      <c r="F26" s="45"/>
      <c r="G26" s="45"/>
      <c r="H26" s="45"/>
      <c r="I26" s="59" t="str">
        <f t="shared" si="0"/>
        <v xml:space="preserve"> </v>
      </c>
      <c r="J26" s="45"/>
      <c r="K26" s="45"/>
      <c r="L26" s="62" t="str">
        <f t="shared" si="2"/>
        <v/>
      </c>
      <c r="M26" s="45"/>
      <c r="N26" s="46"/>
      <c r="O26" s="66">
        <f t="shared" si="1"/>
        <v>0</v>
      </c>
    </row>
    <row r="27" spans="1:15" s="36" customFormat="1" x14ac:dyDescent="0.25">
      <c r="A27" s="128"/>
      <c r="B27" s="47"/>
      <c r="C27" s="60" t="str">
        <f>IFERROR(VLOOKUP(B27:B122,info!$E$7:$F$15,2,FALSE),"")</f>
        <v/>
      </c>
      <c r="D27" s="47"/>
      <c r="E27" s="47"/>
      <c r="F27" s="47"/>
      <c r="G27" s="47"/>
      <c r="H27" s="47"/>
      <c r="I27" s="60" t="str">
        <f t="shared" si="0"/>
        <v xml:space="preserve"> </v>
      </c>
      <c r="J27" s="47"/>
      <c r="K27" s="47"/>
      <c r="L27" s="63" t="str">
        <f t="shared" si="2"/>
        <v/>
      </c>
      <c r="M27" s="47"/>
      <c r="N27" s="48"/>
      <c r="O27" s="67">
        <f t="shared" si="1"/>
        <v>0</v>
      </c>
    </row>
    <row r="28" spans="1:15" s="36" customFormat="1" x14ac:dyDescent="0.25">
      <c r="A28" s="128"/>
      <c r="B28" s="47"/>
      <c r="C28" s="60" t="str">
        <f>IFERROR(VLOOKUP(B28:B123,info!$E$7:$F$15,2,FALSE),"")</f>
        <v/>
      </c>
      <c r="D28" s="47"/>
      <c r="E28" s="47"/>
      <c r="F28" s="47"/>
      <c r="G28" s="47"/>
      <c r="H28" s="47"/>
      <c r="I28" s="60" t="str">
        <f t="shared" si="0"/>
        <v xml:space="preserve"> </v>
      </c>
      <c r="J28" s="47"/>
      <c r="K28" s="47"/>
      <c r="L28" s="63" t="str">
        <f t="shared" si="2"/>
        <v/>
      </c>
      <c r="M28" s="47"/>
      <c r="N28" s="48"/>
      <c r="O28" s="67">
        <f t="shared" si="1"/>
        <v>0</v>
      </c>
    </row>
    <row r="29" spans="1:15" s="36" customFormat="1" x14ac:dyDescent="0.25">
      <c r="A29" s="128"/>
      <c r="B29" s="47"/>
      <c r="C29" s="60" t="str">
        <f>IFERROR(VLOOKUP(B29:B124,info!$E$7:$F$15,2,FALSE),"")</f>
        <v/>
      </c>
      <c r="D29" s="47"/>
      <c r="E29" s="47"/>
      <c r="F29" s="47"/>
      <c r="G29" s="47"/>
      <c r="H29" s="47"/>
      <c r="I29" s="60" t="str">
        <f t="shared" si="0"/>
        <v xml:space="preserve"> </v>
      </c>
      <c r="J29" s="47"/>
      <c r="K29" s="47"/>
      <c r="L29" s="63" t="str">
        <f t="shared" si="2"/>
        <v/>
      </c>
      <c r="M29" s="47"/>
      <c r="N29" s="48"/>
      <c r="O29" s="67">
        <f t="shared" si="1"/>
        <v>0</v>
      </c>
    </row>
    <row r="30" spans="1:15" s="36" customFormat="1" x14ac:dyDescent="0.25">
      <c r="A30" s="126" t="s">
        <v>2</v>
      </c>
      <c r="B30" s="36" t="s">
        <v>28</v>
      </c>
      <c r="C30" s="60">
        <f>IFERROR(VLOOKUP(B30:B125,info!$E$7:$F$15,2,FALSE),"")</f>
        <v>43.08</v>
      </c>
      <c r="D30" s="36" t="s">
        <v>85</v>
      </c>
      <c r="E30" s="36" t="s">
        <v>148</v>
      </c>
      <c r="F30" s="36" t="s">
        <v>85</v>
      </c>
      <c r="G30" s="36">
        <v>100</v>
      </c>
      <c r="H30" s="36" t="s">
        <v>83</v>
      </c>
      <c r="I30" s="60">
        <f t="shared" si="0"/>
        <v>4308</v>
      </c>
      <c r="J30" s="36">
        <v>50</v>
      </c>
      <c r="K30" s="36" t="s">
        <v>83</v>
      </c>
      <c r="L30" s="63">
        <f t="shared" si="2"/>
        <v>86.16</v>
      </c>
      <c r="M30" s="36">
        <v>100</v>
      </c>
      <c r="N30" s="38">
        <v>30</v>
      </c>
      <c r="O30" s="67">
        <f t="shared" si="1"/>
        <v>3000</v>
      </c>
    </row>
    <row r="31" spans="1:15" s="36" customFormat="1" x14ac:dyDescent="0.25">
      <c r="A31" s="126"/>
      <c r="C31" s="60" t="str">
        <f>IFERROR(VLOOKUP(B31:B126,info!$E$7:$F$15,2,FALSE),"")</f>
        <v/>
      </c>
      <c r="I31" s="60" t="str">
        <f t="shared" si="0"/>
        <v xml:space="preserve"> </v>
      </c>
      <c r="L31" s="63" t="str">
        <f t="shared" si="2"/>
        <v/>
      </c>
      <c r="N31" s="38"/>
      <c r="O31" s="67">
        <f t="shared" si="1"/>
        <v>0</v>
      </c>
    </row>
    <row r="32" spans="1:15" s="36" customFormat="1" x14ac:dyDescent="0.25">
      <c r="A32" s="126"/>
      <c r="C32" s="60" t="str">
        <f>IFERROR(VLOOKUP(B32:B127,info!$E$7:$F$15,2,FALSE),"")</f>
        <v/>
      </c>
      <c r="I32" s="60" t="str">
        <f t="shared" si="0"/>
        <v xml:space="preserve"> </v>
      </c>
      <c r="L32" s="63" t="str">
        <f t="shared" si="2"/>
        <v/>
      </c>
      <c r="N32" s="38"/>
      <c r="O32" s="67">
        <f t="shared" si="1"/>
        <v>0</v>
      </c>
    </row>
    <row r="33" spans="1:15" s="36" customFormat="1" ht="15.75" thickBot="1" x14ac:dyDescent="0.3">
      <c r="A33" s="126"/>
      <c r="C33" s="60" t="str">
        <f>IFERROR(VLOOKUP(B33:B128,info!$E$7:$F$15,2,FALSE),"")</f>
        <v/>
      </c>
      <c r="I33" s="60" t="str">
        <f t="shared" si="0"/>
        <v xml:space="preserve"> </v>
      </c>
      <c r="L33" s="63" t="str">
        <f t="shared" si="2"/>
        <v/>
      </c>
      <c r="N33" s="38"/>
      <c r="O33" s="67">
        <f t="shared" si="1"/>
        <v>0</v>
      </c>
    </row>
    <row r="34" spans="1:15" s="36" customFormat="1" x14ac:dyDescent="0.25">
      <c r="A34" s="127" t="s">
        <v>3</v>
      </c>
      <c r="B34" s="45" t="s">
        <v>28</v>
      </c>
      <c r="C34" s="59">
        <f>IFERROR(VLOOKUP(B34:B129,info!$E$7:$F$15,2,FALSE),"")</f>
        <v>43.08</v>
      </c>
      <c r="D34" s="45" t="s">
        <v>74</v>
      </c>
      <c r="E34" s="45" t="s">
        <v>75</v>
      </c>
      <c r="F34" s="45" t="s">
        <v>76</v>
      </c>
      <c r="G34" s="45">
        <v>80</v>
      </c>
      <c r="H34" s="45" t="s">
        <v>83</v>
      </c>
      <c r="I34" s="59">
        <f t="shared" si="0"/>
        <v>3446.3999999999996</v>
      </c>
      <c r="J34" s="45">
        <v>30</v>
      </c>
      <c r="K34" s="45" t="s">
        <v>83</v>
      </c>
      <c r="L34" s="62">
        <f t="shared" si="2"/>
        <v>114.87999999999998</v>
      </c>
      <c r="M34" s="45">
        <v>120</v>
      </c>
      <c r="N34" s="46">
        <v>59.5</v>
      </c>
      <c r="O34" s="66">
        <f t="shared" si="1"/>
        <v>7140</v>
      </c>
    </row>
    <row r="35" spans="1:15" s="36" customFormat="1" x14ac:dyDescent="0.25">
      <c r="A35" s="128"/>
      <c r="B35" s="47"/>
      <c r="C35" s="60" t="str">
        <f>IFERROR(VLOOKUP(B35:B130,info!$E$7:$F$15,2,FALSE),"")</f>
        <v/>
      </c>
      <c r="D35" s="47"/>
      <c r="E35" s="47"/>
      <c r="F35" s="47"/>
      <c r="G35" s="47"/>
      <c r="H35" s="47"/>
      <c r="I35" s="60" t="str">
        <f t="shared" si="0"/>
        <v xml:space="preserve"> </v>
      </c>
      <c r="J35" s="47"/>
      <c r="K35" s="47"/>
      <c r="L35" s="63" t="str">
        <f t="shared" si="2"/>
        <v/>
      </c>
      <c r="M35" s="47"/>
      <c r="N35" s="48"/>
      <c r="O35" s="67">
        <f t="shared" si="1"/>
        <v>0</v>
      </c>
    </row>
    <row r="36" spans="1:15" s="36" customFormat="1" x14ac:dyDescent="0.25">
      <c r="A36" s="128"/>
      <c r="B36" s="47"/>
      <c r="C36" s="60" t="str">
        <f>IFERROR(VLOOKUP(B36:B131,info!$E$7:$F$15,2,FALSE),"")</f>
        <v/>
      </c>
      <c r="D36" s="47"/>
      <c r="E36" s="47"/>
      <c r="F36" s="47"/>
      <c r="G36" s="47"/>
      <c r="H36" s="47"/>
      <c r="I36" s="60" t="str">
        <f t="shared" si="0"/>
        <v xml:space="preserve"> </v>
      </c>
      <c r="J36" s="47"/>
      <c r="K36" s="47"/>
      <c r="L36" s="63" t="str">
        <f t="shared" si="2"/>
        <v/>
      </c>
      <c r="M36" s="47"/>
      <c r="N36" s="48"/>
      <c r="O36" s="67">
        <f t="shared" si="1"/>
        <v>0</v>
      </c>
    </row>
    <row r="37" spans="1:15" s="36" customFormat="1" x14ac:dyDescent="0.25">
      <c r="A37" s="128"/>
      <c r="B37" s="47"/>
      <c r="C37" s="60" t="str">
        <f>IFERROR(VLOOKUP(B37:B132,info!$E$7:$F$15,2,FALSE),"")</f>
        <v/>
      </c>
      <c r="D37" s="47"/>
      <c r="E37" s="47"/>
      <c r="F37" s="47"/>
      <c r="G37" s="47"/>
      <c r="H37" s="47"/>
      <c r="I37" s="60" t="str">
        <f t="shared" si="0"/>
        <v xml:space="preserve"> </v>
      </c>
      <c r="J37" s="47"/>
      <c r="K37" s="47"/>
      <c r="L37" s="63" t="str">
        <f t="shared" si="2"/>
        <v/>
      </c>
      <c r="M37" s="47"/>
      <c r="N37" s="48"/>
      <c r="O37" s="67">
        <f t="shared" si="1"/>
        <v>0</v>
      </c>
    </row>
    <row r="38" spans="1:15" s="36" customFormat="1" x14ac:dyDescent="0.25">
      <c r="A38" s="126" t="s">
        <v>3</v>
      </c>
      <c r="B38" s="36" t="s">
        <v>28</v>
      </c>
      <c r="C38" s="60">
        <f>IFERROR(VLOOKUP(B38:B133,info!$E$7:$F$15,2,FALSE),"")</f>
        <v>43.08</v>
      </c>
      <c r="D38" s="36" t="s">
        <v>88</v>
      </c>
      <c r="E38" s="36" t="s">
        <v>93</v>
      </c>
      <c r="F38" s="36" t="s">
        <v>94</v>
      </c>
      <c r="G38" s="36">
        <v>1.25</v>
      </c>
      <c r="H38" s="36" t="s">
        <v>91</v>
      </c>
      <c r="I38" s="60">
        <f t="shared" si="0"/>
        <v>53.849999999999994</v>
      </c>
      <c r="J38" s="36">
        <v>12.5</v>
      </c>
      <c r="K38" s="36" t="s">
        <v>91</v>
      </c>
      <c r="L38" s="63">
        <f t="shared" si="2"/>
        <v>4.3079999999999998</v>
      </c>
      <c r="M38" s="36">
        <v>5</v>
      </c>
      <c r="N38" s="38">
        <v>850</v>
      </c>
      <c r="O38" s="67">
        <f t="shared" si="1"/>
        <v>4250</v>
      </c>
    </row>
    <row r="39" spans="1:15" s="36" customFormat="1" x14ac:dyDescent="0.25">
      <c r="A39" s="126"/>
      <c r="C39" s="60" t="str">
        <f>IFERROR(VLOOKUP(B39:B134,info!$E$7:$F$15,2,FALSE),"")</f>
        <v/>
      </c>
      <c r="I39" s="60" t="str">
        <f t="shared" si="0"/>
        <v xml:space="preserve"> </v>
      </c>
      <c r="L39" s="63" t="str">
        <f t="shared" si="2"/>
        <v/>
      </c>
      <c r="N39" s="38"/>
      <c r="O39" s="67">
        <f t="shared" si="1"/>
        <v>0</v>
      </c>
    </row>
    <row r="40" spans="1:15" s="36" customFormat="1" x14ac:dyDescent="0.25">
      <c r="A40" s="126"/>
      <c r="C40" s="60" t="str">
        <f>IFERROR(VLOOKUP(B40:B135,info!$E$7:$F$15,2,FALSE),"")</f>
        <v/>
      </c>
      <c r="I40" s="60" t="str">
        <f t="shared" si="0"/>
        <v xml:space="preserve"> </v>
      </c>
      <c r="L40" s="63" t="str">
        <f t="shared" si="2"/>
        <v/>
      </c>
      <c r="N40" s="38"/>
      <c r="O40" s="67">
        <f t="shared" si="1"/>
        <v>0</v>
      </c>
    </row>
    <row r="41" spans="1:15" s="36" customFormat="1" ht="15.75" thickBot="1" x14ac:dyDescent="0.3">
      <c r="A41" s="126"/>
      <c r="C41" s="60" t="str">
        <f>IFERROR(VLOOKUP(B41:B136,info!$E$7:$F$15,2,FALSE),"")</f>
        <v/>
      </c>
      <c r="I41" s="60" t="str">
        <f t="shared" si="0"/>
        <v xml:space="preserve"> </v>
      </c>
      <c r="L41" s="63" t="str">
        <f t="shared" si="2"/>
        <v/>
      </c>
      <c r="N41" s="38"/>
      <c r="O41" s="67">
        <f t="shared" si="1"/>
        <v>0</v>
      </c>
    </row>
    <row r="42" spans="1:15" s="36" customFormat="1" x14ac:dyDescent="0.25">
      <c r="A42" s="127" t="s">
        <v>4</v>
      </c>
      <c r="B42" s="45" t="s">
        <v>28</v>
      </c>
      <c r="C42" s="59">
        <f>IFERROR(VLOOKUP(B42:B137,info!$E$7:$F$15,2,FALSE),"")</f>
        <v>43.08</v>
      </c>
      <c r="D42" s="45" t="s">
        <v>103</v>
      </c>
      <c r="E42" s="45" t="s">
        <v>104</v>
      </c>
      <c r="F42" s="45" t="s">
        <v>105</v>
      </c>
      <c r="G42" s="45">
        <v>33</v>
      </c>
      <c r="H42" s="45" t="s">
        <v>106</v>
      </c>
      <c r="I42" s="59">
        <f t="shared" si="0"/>
        <v>1421.6399999999999</v>
      </c>
      <c r="J42" s="45">
        <v>22</v>
      </c>
      <c r="K42" s="45" t="s">
        <v>106</v>
      </c>
      <c r="L42" s="62">
        <f t="shared" si="2"/>
        <v>64.61999999999999</v>
      </c>
      <c r="M42" s="45">
        <v>66</v>
      </c>
      <c r="N42" s="46">
        <v>450</v>
      </c>
      <c r="O42" s="66">
        <f t="shared" si="1"/>
        <v>29700</v>
      </c>
    </row>
    <row r="43" spans="1:15" s="36" customFormat="1" x14ac:dyDescent="0.25">
      <c r="A43" s="128"/>
      <c r="B43" s="47"/>
      <c r="C43" s="60" t="str">
        <f>IFERROR(VLOOKUP(B43:B138,info!$E$7:$F$15,2,FALSE),"")</f>
        <v/>
      </c>
      <c r="D43" s="47"/>
      <c r="E43" s="47"/>
      <c r="F43" s="47"/>
      <c r="G43" s="47"/>
      <c r="H43" s="47"/>
      <c r="I43" s="60" t="str">
        <f t="shared" si="0"/>
        <v xml:space="preserve"> </v>
      </c>
      <c r="J43" s="47"/>
      <c r="K43" s="47"/>
      <c r="L43" s="63" t="str">
        <f t="shared" si="2"/>
        <v/>
      </c>
      <c r="M43" s="47"/>
      <c r="N43" s="48"/>
      <c r="O43" s="67">
        <f t="shared" si="1"/>
        <v>0</v>
      </c>
    </row>
    <row r="44" spans="1:15" s="36" customFormat="1" x14ac:dyDescent="0.25">
      <c r="A44" s="128"/>
      <c r="B44" s="47"/>
      <c r="C44" s="60" t="str">
        <f>IFERROR(VLOOKUP(B44:B139,info!$E$7:$F$15,2,FALSE),"")</f>
        <v/>
      </c>
      <c r="D44" s="47"/>
      <c r="E44" s="47"/>
      <c r="F44" s="47"/>
      <c r="G44" s="47"/>
      <c r="H44" s="47"/>
      <c r="I44" s="60" t="str">
        <f t="shared" si="0"/>
        <v xml:space="preserve"> </v>
      </c>
      <c r="J44" s="47"/>
      <c r="K44" s="47"/>
      <c r="L44" s="63" t="str">
        <f t="shared" si="2"/>
        <v/>
      </c>
      <c r="M44" s="47"/>
      <c r="N44" s="48"/>
      <c r="O44" s="67">
        <f t="shared" si="1"/>
        <v>0</v>
      </c>
    </row>
    <row r="45" spans="1:15" s="36" customFormat="1" x14ac:dyDescent="0.25">
      <c r="A45" s="128"/>
      <c r="B45" s="47"/>
      <c r="C45" s="60" t="str">
        <f>IFERROR(VLOOKUP(B45:B140,info!$E$7:$F$15,2,FALSE),"")</f>
        <v/>
      </c>
      <c r="D45" s="47"/>
      <c r="E45" s="47"/>
      <c r="F45" s="47"/>
      <c r="G45" s="47"/>
      <c r="H45" s="47"/>
      <c r="I45" s="60" t="str">
        <f t="shared" si="0"/>
        <v xml:space="preserve"> </v>
      </c>
      <c r="J45" s="47"/>
      <c r="K45" s="47"/>
      <c r="L45" s="63" t="str">
        <f t="shared" si="2"/>
        <v/>
      </c>
      <c r="M45" s="47"/>
      <c r="N45" s="48"/>
      <c r="O45" s="67">
        <f t="shared" si="1"/>
        <v>0</v>
      </c>
    </row>
    <row r="46" spans="1:15" s="36" customFormat="1" x14ac:dyDescent="0.25">
      <c r="A46" s="126" t="s">
        <v>4</v>
      </c>
      <c r="B46" s="36" t="s">
        <v>28</v>
      </c>
      <c r="C46" s="60">
        <f>IFERROR(VLOOKUP(B46:B141,info!$E$7:$F$15,2,FALSE),"")</f>
        <v>43.08</v>
      </c>
      <c r="D46" s="36" t="s">
        <v>77</v>
      </c>
      <c r="E46" s="36" t="s">
        <v>79</v>
      </c>
      <c r="F46" s="36" t="s">
        <v>80</v>
      </c>
      <c r="G46" s="36">
        <v>300</v>
      </c>
      <c r="H46" s="36" t="s">
        <v>83</v>
      </c>
      <c r="I46" s="60">
        <f t="shared" si="0"/>
        <v>12924</v>
      </c>
      <c r="J46" s="36">
        <v>50</v>
      </c>
      <c r="K46" s="36" t="s">
        <v>83</v>
      </c>
      <c r="L46" s="63">
        <f t="shared" si="2"/>
        <v>258.48</v>
      </c>
      <c r="M46" s="36">
        <v>275</v>
      </c>
      <c r="N46" s="38">
        <v>40</v>
      </c>
      <c r="O46" s="67">
        <f t="shared" si="1"/>
        <v>11000</v>
      </c>
    </row>
    <row r="47" spans="1:15" s="36" customFormat="1" x14ac:dyDescent="0.25">
      <c r="A47" s="126"/>
      <c r="C47" s="60" t="str">
        <f>IFERROR(VLOOKUP(B47:B142,info!$E$7:$F$15,2,FALSE),"")</f>
        <v/>
      </c>
      <c r="I47" s="60" t="str">
        <f t="shared" si="0"/>
        <v xml:space="preserve"> </v>
      </c>
      <c r="L47" s="63" t="str">
        <f t="shared" si="2"/>
        <v/>
      </c>
      <c r="N47" s="38"/>
      <c r="O47" s="67">
        <f t="shared" si="1"/>
        <v>0</v>
      </c>
    </row>
    <row r="48" spans="1:15" s="36" customFormat="1" x14ac:dyDescent="0.25">
      <c r="A48" s="126"/>
      <c r="C48" s="60" t="str">
        <f>IFERROR(VLOOKUP(B48:B143,info!$E$7:$F$15,2,FALSE),"")</f>
        <v/>
      </c>
      <c r="I48" s="60" t="str">
        <f t="shared" si="0"/>
        <v xml:space="preserve"> </v>
      </c>
      <c r="L48" s="63" t="str">
        <f t="shared" si="2"/>
        <v/>
      </c>
      <c r="N48" s="38"/>
      <c r="O48" s="67">
        <f t="shared" si="1"/>
        <v>0</v>
      </c>
    </row>
    <row r="49" spans="1:15" s="36" customFormat="1" ht="15.75" thickBot="1" x14ac:dyDescent="0.3">
      <c r="A49" s="126"/>
      <c r="C49" s="60" t="str">
        <f>IFERROR(VLOOKUP(B49:B144,info!$E$7:$F$15,2,FALSE),"")</f>
        <v/>
      </c>
      <c r="I49" s="60" t="str">
        <f t="shared" si="0"/>
        <v xml:space="preserve"> </v>
      </c>
      <c r="L49" s="63" t="str">
        <f t="shared" si="2"/>
        <v/>
      </c>
      <c r="N49" s="38"/>
      <c r="O49" s="67">
        <f t="shared" si="1"/>
        <v>0</v>
      </c>
    </row>
    <row r="50" spans="1:15" s="36" customFormat="1" x14ac:dyDescent="0.25">
      <c r="A50" s="127" t="s">
        <v>5</v>
      </c>
      <c r="B50" s="45" t="s">
        <v>28</v>
      </c>
      <c r="C50" s="59">
        <v>43.08</v>
      </c>
      <c r="D50" s="45" t="s">
        <v>88</v>
      </c>
      <c r="E50" s="45" t="s">
        <v>134</v>
      </c>
      <c r="F50" s="45" t="s">
        <v>135</v>
      </c>
      <c r="G50" s="45">
        <v>40</v>
      </c>
      <c r="H50" s="45" t="s">
        <v>91</v>
      </c>
      <c r="I50" s="59">
        <f t="shared" si="0"/>
        <v>1723.1999999999998</v>
      </c>
      <c r="J50" s="45">
        <v>128</v>
      </c>
      <c r="K50" s="45" t="s">
        <v>91</v>
      </c>
      <c r="L50" s="62">
        <f t="shared" si="2"/>
        <v>13.462499999999999</v>
      </c>
      <c r="M50" s="45">
        <v>15</v>
      </c>
      <c r="N50" s="46">
        <v>25</v>
      </c>
      <c r="O50" s="66">
        <f t="shared" si="1"/>
        <v>375</v>
      </c>
    </row>
    <row r="51" spans="1:15" s="36" customFormat="1" x14ac:dyDescent="0.25">
      <c r="A51" s="128"/>
      <c r="B51" s="47" t="s">
        <v>28</v>
      </c>
      <c r="C51" s="60">
        <v>43.08</v>
      </c>
      <c r="D51" s="47" t="s">
        <v>88</v>
      </c>
      <c r="E51" s="47" t="s">
        <v>129</v>
      </c>
      <c r="F51" s="47" t="s">
        <v>136</v>
      </c>
      <c r="G51" s="47">
        <v>40</v>
      </c>
      <c r="H51" s="47" t="s">
        <v>91</v>
      </c>
      <c r="I51" s="60">
        <f t="shared" si="0"/>
        <v>1723.1999999999998</v>
      </c>
      <c r="J51" s="47">
        <v>128</v>
      </c>
      <c r="K51" s="47" t="s">
        <v>91</v>
      </c>
      <c r="L51" s="63">
        <f t="shared" si="2"/>
        <v>13.462499999999999</v>
      </c>
      <c r="M51" s="47">
        <v>15</v>
      </c>
      <c r="N51" s="48">
        <v>25</v>
      </c>
      <c r="O51" s="67">
        <f t="shared" si="1"/>
        <v>375</v>
      </c>
    </row>
    <row r="52" spans="1:15" s="36" customFormat="1" x14ac:dyDescent="0.25">
      <c r="A52" s="128"/>
      <c r="B52" s="47"/>
      <c r="C52" s="60" t="str">
        <f>IFERROR(VLOOKUP(B52:B147,info!$E$7:$F$15,2,FALSE),"")</f>
        <v/>
      </c>
      <c r="D52" s="47"/>
      <c r="E52" s="47"/>
      <c r="F52" s="47"/>
      <c r="G52" s="47"/>
      <c r="H52" s="47"/>
      <c r="I52" s="60" t="str">
        <f t="shared" si="0"/>
        <v xml:space="preserve"> </v>
      </c>
      <c r="J52" s="47"/>
      <c r="K52" s="47"/>
      <c r="L52" s="63" t="str">
        <f t="shared" si="2"/>
        <v/>
      </c>
      <c r="M52" s="47"/>
      <c r="N52" s="48"/>
      <c r="O52" s="67">
        <f t="shared" si="1"/>
        <v>0</v>
      </c>
    </row>
    <row r="53" spans="1:15" s="36" customFormat="1" x14ac:dyDescent="0.25">
      <c r="A53" s="128"/>
      <c r="B53" s="47"/>
      <c r="C53" s="60" t="str">
        <f>IFERROR(VLOOKUP(B53:B148,info!$E$7:$F$15,2,FALSE),"")</f>
        <v/>
      </c>
      <c r="D53" s="47"/>
      <c r="E53" s="47"/>
      <c r="F53" s="47"/>
      <c r="G53" s="47"/>
      <c r="H53" s="47"/>
      <c r="I53" s="60" t="str">
        <f t="shared" si="0"/>
        <v xml:space="preserve"> </v>
      </c>
      <c r="J53" s="47"/>
      <c r="K53" s="47"/>
      <c r="L53" s="63" t="str">
        <f t="shared" si="2"/>
        <v/>
      </c>
      <c r="M53" s="47"/>
      <c r="N53" s="48"/>
      <c r="O53" s="67">
        <f t="shared" si="1"/>
        <v>0</v>
      </c>
    </row>
    <row r="54" spans="1:15" s="36" customFormat="1" x14ac:dyDescent="0.25">
      <c r="A54" s="126" t="s">
        <v>5</v>
      </c>
      <c r="B54" s="36" t="s">
        <v>28</v>
      </c>
      <c r="C54" s="60">
        <f>IFERROR(VLOOKUP(B54:B149,info!$E$7:$F$15,2,FALSE),"")</f>
        <v>43.08</v>
      </c>
      <c r="D54" s="36" t="s">
        <v>95</v>
      </c>
      <c r="E54" s="36" t="s">
        <v>97</v>
      </c>
      <c r="F54" s="36" t="s">
        <v>98</v>
      </c>
      <c r="G54" s="36">
        <v>10</v>
      </c>
      <c r="H54" s="36" t="s">
        <v>91</v>
      </c>
      <c r="I54" s="60">
        <f t="shared" si="0"/>
        <v>430.79999999999995</v>
      </c>
      <c r="J54" s="36">
        <v>128</v>
      </c>
      <c r="K54" s="36" t="s">
        <v>91</v>
      </c>
      <c r="L54" s="63">
        <f t="shared" si="2"/>
        <v>3.3656249999999996</v>
      </c>
      <c r="M54" s="36">
        <v>4</v>
      </c>
      <c r="N54" s="38">
        <v>300</v>
      </c>
      <c r="O54" s="67">
        <f t="shared" si="1"/>
        <v>1200</v>
      </c>
    </row>
    <row r="55" spans="1:15" s="36" customFormat="1" x14ac:dyDescent="0.25">
      <c r="A55" s="126"/>
      <c r="C55" s="60" t="str">
        <f>IFERROR(VLOOKUP(B55:B150,info!$E$7:$F$15,2,FALSE),"")</f>
        <v/>
      </c>
      <c r="I55" s="60" t="str">
        <f t="shared" si="0"/>
        <v xml:space="preserve"> </v>
      </c>
      <c r="L55" s="63" t="str">
        <f t="shared" si="2"/>
        <v/>
      </c>
      <c r="N55" s="38"/>
      <c r="O55" s="67">
        <f t="shared" si="1"/>
        <v>0</v>
      </c>
    </row>
    <row r="56" spans="1:15" s="36" customFormat="1" x14ac:dyDescent="0.25">
      <c r="A56" s="126"/>
      <c r="C56" s="60" t="str">
        <f>IFERROR(VLOOKUP(B56:B151,info!$E$7:$F$15,2,FALSE),"")</f>
        <v/>
      </c>
      <c r="I56" s="60" t="str">
        <f t="shared" si="0"/>
        <v xml:space="preserve"> </v>
      </c>
      <c r="L56" s="63" t="str">
        <f t="shared" si="2"/>
        <v/>
      </c>
      <c r="N56" s="38"/>
      <c r="O56" s="67">
        <f t="shared" si="1"/>
        <v>0</v>
      </c>
    </row>
    <row r="57" spans="1:15" s="36" customFormat="1" ht="15.75" thickBot="1" x14ac:dyDescent="0.3">
      <c r="A57" s="126"/>
      <c r="C57" s="60" t="str">
        <f>IFERROR(VLOOKUP(B57:B152,info!$E$7:$F$15,2,FALSE),"")</f>
        <v/>
      </c>
      <c r="I57" s="61" t="str">
        <f t="shared" si="0"/>
        <v xml:space="preserve"> </v>
      </c>
      <c r="K57" s="34"/>
      <c r="L57" s="64" t="str">
        <f t="shared" si="2"/>
        <v/>
      </c>
      <c r="M57" s="34"/>
      <c r="N57" s="38"/>
      <c r="O57" s="67">
        <f t="shared" si="1"/>
        <v>0</v>
      </c>
    </row>
    <row r="58" spans="1:15" s="36" customFormat="1" x14ac:dyDescent="0.25">
      <c r="A58" s="127" t="s">
        <v>6</v>
      </c>
      <c r="B58" s="45" t="s">
        <v>28</v>
      </c>
      <c r="C58" s="59">
        <v>43.08</v>
      </c>
      <c r="D58" s="45" t="s">
        <v>88</v>
      </c>
      <c r="E58" s="45" t="s">
        <v>93</v>
      </c>
      <c r="F58" s="45" t="s">
        <v>140</v>
      </c>
      <c r="G58" s="45">
        <v>1.25</v>
      </c>
      <c r="H58" s="45" t="s">
        <v>91</v>
      </c>
      <c r="I58" s="60">
        <f t="shared" si="0"/>
        <v>53.849999999999994</v>
      </c>
      <c r="J58" s="45">
        <v>12.5</v>
      </c>
      <c r="K58" s="47" t="s">
        <v>91</v>
      </c>
      <c r="L58" s="63">
        <f t="shared" si="2"/>
        <v>4.3079999999999998</v>
      </c>
      <c r="M58" s="47">
        <v>5</v>
      </c>
      <c r="N58" s="46">
        <v>850</v>
      </c>
      <c r="O58" s="66">
        <f t="shared" si="1"/>
        <v>4250</v>
      </c>
    </row>
    <row r="59" spans="1:15" s="36" customFormat="1" x14ac:dyDescent="0.25">
      <c r="A59" s="128"/>
      <c r="B59" s="47" t="s">
        <v>28</v>
      </c>
      <c r="C59" s="60">
        <v>43.08</v>
      </c>
      <c r="D59" s="47" t="s">
        <v>88</v>
      </c>
      <c r="E59" s="47" t="s">
        <v>129</v>
      </c>
      <c r="F59" s="47" t="s">
        <v>136</v>
      </c>
      <c r="G59" s="47">
        <v>80</v>
      </c>
      <c r="H59" s="47" t="s">
        <v>91</v>
      </c>
      <c r="I59" s="60">
        <f t="shared" si="0"/>
        <v>3446.3999999999996</v>
      </c>
      <c r="J59" s="47">
        <v>128</v>
      </c>
      <c r="K59" s="47" t="s">
        <v>91</v>
      </c>
      <c r="L59" s="63">
        <f t="shared" si="2"/>
        <v>26.924999999999997</v>
      </c>
      <c r="M59" s="47">
        <v>30</v>
      </c>
      <c r="N59" s="48">
        <v>25</v>
      </c>
      <c r="O59" s="67">
        <f t="shared" si="1"/>
        <v>750</v>
      </c>
    </row>
    <row r="60" spans="1:15" s="36" customFormat="1" x14ac:dyDescent="0.25">
      <c r="A60" s="128"/>
      <c r="B60" s="47"/>
      <c r="C60" s="60" t="str">
        <f>IFERROR(VLOOKUP(B60:B155,info!$E$7:$F$15,2,FALSE),"")</f>
        <v/>
      </c>
      <c r="D60" s="47"/>
      <c r="E60" s="47"/>
      <c r="F60" s="47"/>
      <c r="G60" s="47"/>
      <c r="H60" s="47"/>
      <c r="I60" s="60" t="str">
        <f t="shared" si="0"/>
        <v xml:space="preserve"> </v>
      </c>
      <c r="J60" s="47"/>
      <c r="K60" s="47"/>
      <c r="L60" s="63" t="str">
        <f t="shared" si="2"/>
        <v/>
      </c>
      <c r="M60" s="47"/>
      <c r="N60" s="48"/>
      <c r="O60" s="67">
        <f t="shared" si="1"/>
        <v>0</v>
      </c>
    </row>
    <row r="61" spans="1:15" s="36" customFormat="1" x14ac:dyDescent="0.25">
      <c r="A61" s="128"/>
      <c r="B61" s="47"/>
      <c r="C61" s="60" t="str">
        <f>IFERROR(VLOOKUP(B61:B156,info!$E$7:$F$15,2,FALSE),"")</f>
        <v/>
      </c>
      <c r="D61" s="47"/>
      <c r="E61" s="47"/>
      <c r="F61" s="47"/>
      <c r="G61" s="47"/>
      <c r="H61" s="47"/>
      <c r="I61" s="60" t="str">
        <f t="shared" si="0"/>
        <v xml:space="preserve"> </v>
      </c>
      <c r="J61" s="47"/>
      <c r="K61" s="47"/>
      <c r="L61" s="63" t="str">
        <f t="shared" si="2"/>
        <v/>
      </c>
      <c r="M61" s="47"/>
      <c r="N61" s="48"/>
      <c r="O61" s="67">
        <f t="shared" si="1"/>
        <v>0</v>
      </c>
    </row>
    <row r="62" spans="1:15" s="36" customFormat="1" x14ac:dyDescent="0.25">
      <c r="A62" s="126" t="s">
        <v>6</v>
      </c>
      <c r="B62" s="36" t="s">
        <v>28</v>
      </c>
      <c r="C62" s="60">
        <f>IFERROR(VLOOKUP(B62:B157,info!$E$7:$F$15,2,FALSE),"")</f>
        <v>43.08</v>
      </c>
      <c r="D62" s="36" t="s">
        <v>95</v>
      </c>
      <c r="E62" s="36" t="s">
        <v>97</v>
      </c>
      <c r="F62" s="36" t="s">
        <v>98</v>
      </c>
      <c r="G62" s="36">
        <v>10</v>
      </c>
      <c r="H62" s="36" t="s">
        <v>91</v>
      </c>
      <c r="I62" s="60">
        <f t="shared" si="0"/>
        <v>430.79999999999995</v>
      </c>
      <c r="J62" s="36">
        <v>128</v>
      </c>
      <c r="K62" s="36" t="s">
        <v>91</v>
      </c>
      <c r="L62" s="63">
        <f t="shared" si="2"/>
        <v>3.3656249999999996</v>
      </c>
      <c r="M62" s="36">
        <v>4</v>
      </c>
      <c r="N62" s="38">
        <v>300</v>
      </c>
      <c r="O62" s="67">
        <f t="shared" si="1"/>
        <v>1200</v>
      </c>
    </row>
    <row r="63" spans="1:15" s="36" customFormat="1" x14ac:dyDescent="0.25">
      <c r="A63" s="126"/>
      <c r="C63" s="60" t="str">
        <f>IFERROR(VLOOKUP(B63:B158,info!$E$7:$F$15,2,FALSE),"")</f>
        <v/>
      </c>
      <c r="I63" s="60" t="str">
        <f t="shared" si="0"/>
        <v xml:space="preserve"> </v>
      </c>
      <c r="L63" s="63" t="str">
        <f t="shared" si="2"/>
        <v/>
      </c>
      <c r="N63" s="38"/>
      <c r="O63" s="67">
        <f t="shared" si="1"/>
        <v>0</v>
      </c>
    </row>
    <row r="64" spans="1:15" s="36" customFormat="1" x14ac:dyDescent="0.25">
      <c r="A64" s="126"/>
      <c r="C64" s="60" t="str">
        <f>IFERROR(VLOOKUP(B64:B159,info!$E$7:$F$15,2,FALSE),"")</f>
        <v/>
      </c>
      <c r="I64" s="60" t="str">
        <f t="shared" si="0"/>
        <v xml:space="preserve"> </v>
      </c>
      <c r="L64" s="63" t="str">
        <f t="shared" si="2"/>
        <v/>
      </c>
      <c r="N64" s="38"/>
      <c r="O64" s="67">
        <f t="shared" si="1"/>
        <v>0</v>
      </c>
    </row>
    <row r="65" spans="1:15" s="36" customFormat="1" ht="15.75" thickBot="1" x14ac:dyDescent="0.3">
      <c r="A65" s="126"/>
      <c r="C65" s="60" t="str">
        <f>IFERROR(VLOOKUP(B65:B160,info!$E$7:$F$15,2,FALSE),"")</f>
        <v/>
      </c>
      <c r="I65" s="60" t="str">
        <f t="shared" si="0"/>
        <v xml:space="preserve"> </v>
      </c>
      <c r="L65" s="63" t="str">
        <f t="shared" si="2"/>
        <v/>
      </c>
      <c r="N65" s="38"/>
      <c r="O65" s="67">
        <f t="shared" si="1"/>
        <v>0</v>
      </c>
    </row>
    <row r="66" spans="1:15" s="36" customFormat="1" x14ac:dyDescent="0.25">
      <c r="A66" s="127" t="s">
        <v>7</v>
      </c>
      <c r="B66" s="45"/>
      <c r="C66" s="59" t="str">
        <f>IFERROR(VLOOKUP(B66:B161,info!$E$7:$F$15,2,FALSE),"")</f>
        <v/>
      </c>
      <c r="D66" s="45"/>
      <c r="E66" s="45"/>
      <c r="F66" s="45"/>
      <c r="G66" s="45"/>
      <c r="H66" s="45"/>
      <c r="I66" s="59" t="str">
        <f t="shared" ref="I66:I97" si="3">IFERROR(C66*G66, " ")</f>
        <v xml:space="preserve"> </v>
      </c>
      <c r="J66" s="45"/>
      <c r="K66" s="45"/>
      <c r="L66" s="62" t="str">
        <f t="shared" si="2"/>
        <v/>
      </c>
      <c r="M66" s="45"/>
      <c r="N66" s="46"/>
      <c r="O66" s="66">
        <f t="shared" ref="O66:O97" si="4">N66*M66</f>
        <v>0</v>
      </c>
    </row>
    <row r="67" spans="1:15" s="36" customFormat="1" x14ac:dyDescent="0.25">
      <c r="A67" s="128"/>
      <c r="B67" s="47"/>
      <c r="C67" s="60" t="str">
        <f>IFERROR(VLOOKUP(B67:B162,info!$E$7:$F$15,2,FALSE),"")</f>
        <v/>
      </c>
      <c r="D67" s="47"/>
      <c r="E67" s="47"/>
      <c r="F67" s="47"/>
      <c r="G67" s="47"/>
      <c r="H67" s="47"/>
      <c r="I67" s="60" t="str">
        <f t="shared" si="3"/>
        <v xml:space="preserve"> </v>
      </c>
      <c r="J67" s="47"/>
      <c r="K67" s="47"/>
      <c r="L67" s="63" t="str">
        <f t="shared" ref="L67:L97" si="5">IFERROR(I67/J67, "")</f>
        <v/>
      </c>
      <c r="M67" s="47"/>
      <c r="N67" s="48"/>
      <c r="O67" s="67">
        <f t="shared" si="4"/>
        <v>0</v>
      </c>
    </row>
    <row r="68" spans="1:15" s="36" customFormat="1" x14ac:dyDescent="0.25">
      <c r="A68" s="128"/>
      <c r="B68" s="47"/>
      <c r="C68" s="60" t="str">
        <f>IFERROR(VLOOKUP(B68:B163,info!$E$7:$F$15,2,FALSE),"")</f>
        <v/>
      </c>
      <c r="D68" s="47"/>
      <c r="E68" s="47"/>
      <c r="F68" s="47"/>
      <c r="G68" s="47"/>
      <c r="H68" s="47"/>
      <c r="I68" s="60" t="str">
        <f t="shared" si="3"/>
        <v xml:space="preserve"> </v>
      </c>
      <c r="J68" s="47"/>
      <c r="K68" s="47"/>
      <c r="L68" s="63" t="str">
        <f t="shared" si="5"/>
        <v/>
      </c>
      <c r="M68" s="47"/>
      <c r="N68" s="48"/>
      <c r="O68" s="67">
        <f t="shared" si="4"/>
        <v>0</v>
      </c>
    </row>
    <row r="69" spans="1:15" s="36" customFormat="1" x14ac:dyDescent="0.25">
      <c r="A69" s="128"/>
      <c r="B69" s="47"/>
      <c r="C69" s="60" t="str">
        <f>IFERROR(VLOOKUP(B69:B164,info!$E$7:$F$15,2,FALSE),"")</f>
        <v/>
      </c>
      <c r="D69" s="47"/>
      <c r="E69" s="47"/>
      <c r="F69" s="47"/>
      <c r="G69" s="47"/>
      <c r="H69" s="47"/>
      <c r="I69" s="60" t="str">
        <f t="shared" si="3"/>
        <v xml:space="preserve"> </v>
      </c>
      <c r="J69" s="47"/>
      <c r="K69" s="47"/>
      <c r="L69" s="63" t="str">
        <f t="shared" si="5"/>
        <v/>
      </c>
      <c r="M69" s="47"/>
      <c r="N69" s="48"/>
      <c r="O69" s="67">
        <f t="shared" si="4"/>
        <v>0</v>
      </c>
    </row>
    <row r="70" spans="1:15" s="36" customFormat="1" x14ac:dyDescent="0.25">
      <c r="A70" s="126" t="s">
        <v>7</v>
      </c>
      <c r="B70" s="36" t="s">
        <v>27</v>
      </c>
      <c r="C70" s="60">
        <f>IFERROR(VLOOKUP(B70:B165,info!$E$7:$F$15,2,FALSE),"")</f>
        <v>17.41</v>
      </c>
      <c r="D70" s="36" t="s">
        <v>88</v>
      </c>
      <c r="E70" s="36" t="s">
        <v>89</v>
      </c>
      <c r="F70" s="36" t="s">
        <v>141</v>
      </c>
      <c r="G70" s="36">
        <v>6.5</v>
      </c>
      <c r="H70" s="36" t="s">
        <v>91</v>
      </c>
      <c r="I70" s="60">
        <f t="shared" si="3"/>
        <v>113.16500000000001</v>
      </c>
      <c r="J70" s="36">
        <v>18</v>
      </c>
      <c r="K70" s="36" t="s">
        <v>91</v>
      </c>
      <c r="L70" s="63">
        <f t="shared" si="5"/>
        <v>6.2869444444444449</v>
      </c>
      <c r="M70" s="36">
        <v>7</v>
      </c>
      <c r="N70" s="38">
        <v>241</v>
      </c>
      <c r="O70" s="67">
        <f t="shared" si="4"/>
        <v>1687</v>
      </c>
    </row>
    <row r="71" spans="1:15" s="36" customFormat="1" x14ac:dyDescent="0.25">
      <c r="A71" s="126"/>
      <c r="C71" s="60" t="str">
        <f>IFERROR(VLOOKUP(B71:B166,info!$E$7:$F$15,2,FALSE),"")</f>
        <v/>
      </c>
      <c r="I71" s="60" t="str">
        <f t="shared" si="3"/>
        <v xml:space="preserve"> </v>
      </c>
      <c r="L71" s="63" t="str">
        <f t="shared" si="5"/>
        <v/>
      </c>
      <c r="N71" s="38"/>
      <c r="O71" s="67">
        <f t="shared" si="4"/>
        <v>0</v>
      </c>
    </row>
    <row r="72" spans="1:15" s="36" customFormat="1" x14ac:dyDescent="0.25">
      <c r="A72" s="126"/>
      <c r="C72" s="60" t="str">
        <f>IFERROR(VLOOKUP(B72:B167,info!$E$7:$F$15,2,FALSE),"")</f>
        <v/>
      </c>
      <c r="I72" s="60" t="str">
        <f t="shared" si="3"/>
        <v xml:space="preserve"> </v>
      </c>
      <c r="L72" s="63" t="str">
        <f t="shared" si="5"/>
        <v/>
      </c>
      <c r="N72" s="38"/>
      <c r="O72" s="67">
        <f t="shared" si="4"/>
        <v>0</v>
      </c>
    </row>
    <row r="73" spans="1:15" s="36" customFormat="1" ht="15.75" thickBot="1" x14ac:dyDescent="0.3">
      <c r="A73" s="126"/>
      <c r="C73" s="60" t="str">
        <f>IFERROR(VLOOKUP(B73:B168,info!$E$7:$F$15,2,FALSE),"")</f>
        <v/>
      </c>
      <c r="I73" s="60" t="str">
        <f t="shared" si="3"/>
        <v xml:space="preserve"> </v>
      </c>
      <c r="L73" s="63" t="str">
        <f t="shared" si="5"/>
        <v/>
      </c>
      <c r="N73" s="38"/>
      <c r="O73" s="67">
        <f t="shared" si="4"/>
        <v>0</v>
      </c>
    </row>
    <row r="74" spans="1:15" s="36" customFormat="1" x14ac:dyDescent="0.25">
      <c r="A74" s="127" t="s">
        <v>8</v>
      </c>
      <c r="B74" s="45" t="s">
        <v>28</v>
      </c>
      <c r="C74" s="59">
        <f>IFERROR(VLOOKUP(B74:B169,info!$E$7:$F$15,2,FALSE),"")</f>
        <v>43.08</v>
      </c>
      <c r="D74" s="45" t="s">
        <v>95</v>
      </c>
      <c r="E74" s="45" t="s">
        <v>97</v>
      </c>
      <c r="F74" s="45" t="s">
        <v>137</v>
      </c>
      <c r="G74" s="45">
        <v>20</v>
      </c>
      <c r="H74" s="45" t="s">
        <v>91</v>
      </c>
      <c r="I74" s="59">
        <f t="shared" si="3"/>
        <v>861.59999999999991</v>
      </c>
      <c r="J74" s="45">
        <v>128</v>
      </c>
      <c r="K74" s="45" t="s">
        <v>91</v>
      </c>
      <c r="L74" s="62">
        <f t="shared" si="5"/>
        <v>6.7312499999999993</v>
      </c>
      <c r="M74" s="45">
        <v>7</v>
      </c>
      <c r="N74" s="46">
        <v>300</v>
      </c>
      <c r="O74" s="66">
        <f t="shared" si="4"/>
        <v>2100</v>
      </c>
    </row>
    <row r="75" spans="1:15" s="36" customFormat="1" x14ac:dyDescent="0.25">
      <c r="A75" s="128"/>
      <c r="B75" s="47" t="s">
        <v>25</v>
      </c>
      <c r="C75" s="60">
        <f>IFERROR(VLOOKUP(B75:B170,info!$E$7:$F$15,2,FALSE),"")</f>
        <v>5.6</v>
      </c>
      <c r="D75" s="47" t="s">
        <v>88</v>
      </c>
      <c r="E75" s="47" t="s">
        <v>138</v>
      </c>
      <c r="F75" s="47" t="s">
        <v>139</v>
      </c>
      <c r="G75" s="47">
        <v>16</v>
      </c>
      <c r="H75" s="47" t="s">
        <v>91</v>
      </c>
      <c r="I75" s="60">
        <f t="shared" si="3"/>
        <v>89.6</v>
      </c>
      <c r="J75" s="47">
        <v>87</v>
      </c>
      <c r="K75" s="47" t="s">
        <v>91</v>
      </c>
      <c r="L75" s="63">
        <f t="shared" si="5"/>
        <v>1.0298850574712644</v>
      </c>
      <c r="M75" s="47">
        <v>2</v>
      </c>
      <c r="N75" s="48">
        <v>250</v>
      </c>
      <c r="O75" s="67">
        <f t="shared" si="4"/>
        <v>500</v>
      </c>
    </row>
    <row r="76" spans="1:15" s="36" customFormat="1" x14ac:dyDescent="0.25">
      <c r="A76" s="128"/>
      <c r="B76" s="47"/>
      <c r="C76" s="60" t="str">
        <f>IFERROR(VLOOKUP(B76:B171,info!$E$7:$F$15,2,FALSE),"")</f>
        <v/>
      </c>
      <c r="D76" s="47"/>
      <c r="E76" s="47"/>
      <c r="F76" s="47"/>
      <c r="G76" s="47"/>
      <c r="H76" s="47"/>
      <c r="I76" s="60" t="str">
        <f t="shared" si="3"/>
        <v xml:space="preserve"> </v>
      </c>
      <c r="J76" s="47"/>
      <c r="K76" s="47"/>
      <c r="L76" s="63" t="str">
        <f t="shared" si="5"/>
        <v/>
      </c>
      <c r="M76" s="47"/>
      <c r="N76" s="48"/>
      <c r="O76" s="67">
        <f t="shared" si="4"/>
        <v>0</v>
      </c>
    </row>
    <row r="77" spans="1:15" s="36" customFormat="1" x14ac:dyDescent="0.25">
      <c r="A77" s="128"/>
      <c r="B77" s="47"/>
      <c r="C77" s="60" t="str">
        <f>IFERROR(VLOOKUP(B77:B172,info!$E$7:$F$15,2,FALSE),"")</f>
        <v/>
      </c>
      <c r="D77" s="47"/>
      <c r="E77" s="47"/>
      <c r="F77" s="47"/>
      <c r="G77" s="47"/>
      <c r="H77" s="47"/>
      <c r="I77" s="60" t="str">
        <f t="shared" si="3"/>
        <v xml:space="preserve"> </v>
      </c>
      <c r="J77" s="47"/>
      <c r="K77" s="47"/>
      <c r="L77" s="63" t="str">
        <f t="shared" si="5"/>
        <v/>
      </c>
      <c r="M77" s="47"/>
      <c r="N77" s="48"/>
      <c r="O77" s="67">
        <f t="shared" si="4"/>
        <v>0</v>
      </c>
    </row>
    <row r="78" spans="1:15" s="36" customFormat="1" x14ac:dyDescent="0.25">
      <c r="A78" s="126" t="s">
        <v>8</v>
      </c>
      <c r="B78" s="36" t="s">
        <v>26</v>
      </c>
      <c r="C78" s="60">
        <f>IFERROR(VLOOKUP(B78:B173,info!$E$7:$F$15,2,FALSE),"")</f>
        <v>25.67</v>
      </c>
      <c r="D78" s="36" t="s">
        <v>108</v>
      </c>
      <c r="E78" s="36" t="s">
        <v>107</v>
      </c>
      <c r="F78" s="36" t="s">
        <v>109</v>
      </c>
      <c r="G78" s="36">
        <v>400</v>
      </c>
      <c r="H78" s="36" t="s">
        <v>83</v>
      </c>
      <c r="I78" s="60">
        <f t="shared" si="3"/>
        <v>10268</v>
      </c>
      <c r="J78" s="36">
        <v>50</v>
      </c>
      <c r="K78" s="36" t="s">
        <v>83</v>
      </c>
      <c r="L78" s="63">
        <f t="shared" si="5"/>
        <v>205.36</v>
      </c>
      <c r="M78" s="36">
        <v>375</v>
      </c>
      <c r="N78" s="38">
        <v>75</v>
      </c>
      <c r="O78" s="67">
        <f t="shared" si="4"/>
        <v>28125</v>
      </c>
    </row>
    <row r="79" spans="1:15" s="36" customFormat="1" x14ac:dyDescent="0.25">
      <c r="A79" s="126"/>
      <c r="C79" s="60" t="str">
        <f>IFERROR(VLOOKUP(B79:B174,info!$E$7:$F$15,2,FALSE),"")</f>
        <v/>
      </c>
      <c r="I79" s="60" t="str">
        <f t="shared" si="3"/>
        <v xml:space="preserve"> </v>
      </c>
      <c r="L79" s="63" t="str">
        <f t="shared" si="5"/>
        <v/>
      </c>
      <c r="N79" s="38"/>
      <c r="O79" s="67">
        <f t="shared" si="4"/>
        <v>0</v>
      </c>
    </row>
    <row r="80" spans="1:15" s="36" customFormat="1" x14ac:dyDescent="0.25">
      <c r="A80" s="126"/>
      <c r="C80" s="60" t="str">
        <f>IFERROR(VLOOKUP(B80:B175,info!$E$7:$F$15,2,FALSE),"")</f>
        <v/>
      </c>
      <c r="I80" s="60" t="str">
        <f t="shared" si="3"/>
        <v xml:space="preserve"> </v>
      </c>
      <c r="L80" s="63" t="str">
        <f t="shared" si="5"/>
        <v/>
      </c>
      <c r="N80" s="38"/>
      <c r="O80" s="67">
        <f t="shared" si="4"/>
        <v>0</v>
      </c>
    </row>
    <row r="81" spans="1:15" s="36" customFormat="1" ht="15.75" thickBot="1" x14ac:dyDescent="0.3">
      <c r="A81" s="126"/>
      <c r="C81" s="60" t="str">
        <f>IFERROR(VLOOKUP(B81:B176,info!$E$7:$F$15,2,FALSE),"")</f>
        <v/>
      </c>
      <c r="I81" s="60" t="str">
        <f t="shared" si="3"/>
        <v xml:space="preserve"> </v>
      </c>
      <c r="L81" s="63" t="str">
        <f t="shared" si="5"/>
        <v/>
      </c>
      <c r="N81" s="38"/>
      <c r="O81" s="67">
        <f t="shared" si="4"/>
        <v>0</v>
      </c>
    </row>
    <row r="82" spans="1:15" s="36" customFormat="1" x14ac:dyDescent="0.25">
      <c r="A82" s="127" t="s">
        <v>9</v>
      </c>
      <c r="B82" s="45"/>
      <c r="C82" s="59" t="str">
        <f>IFERROR(VLOOKUP(B82:B177,info!$E$7:$F$15,2,FALSE),"")</f>
        <v/>
      </c>
      <c r="D82" s="45"/>
      <c r="E82" s="45"/>
      <c r="F82" s="45"/>
      <c r="G82" s="45"/>
      <c r="H82" s="45"/>
      <c r="I82" s="59" t="str">
        <f t="shared" si="3"/>
        <v xml:space="preserve"> </v>
      </c>
      <c r="J82" s="45"/>
      <c r="K82" s="45"/>
      <c r="L82" s="62" t="str">
        <f t="shared" si="5"/>
        <v/>
      </c>
      <c r="M82" s="45"/>
      <c r="N82" s="46"/>
      <c r="O82" s="66">
        <f t="shared" si="4"/>
        <v>0</v>
      </c>
    </row>
    <row r="83" spans="1:15" s="36" customFormat="1" x14ac:dyDescent="0.25">
      <c r="A83" s="128"/>
      <c r="B83" s="47"/>
      <c r="C83" s="60" t="str">
        <f>IFERROR(VLOOKUP(B83:B178,info!$E$7:$F$15,2,FALSE),"")</f>
        <v/>
      </c>
      <c r="D83" s="47"/>
      <c r="E83" s="47"/>
      <c r="F83" s="47"/>
      <c r="G83" s="47"/>
      <c r="H83" s="47"/>
      <c r="I83" s="60" t="str">
        <f t="shared" si="3"/>
        <v xml:space="preserve"> </v>
      </c>
      <c r="J83" s="47"/>
      <c r="K83" s="47"/>
      <c r="L83" s="63" t="str">
        <f t="shared" si="5"/>
        <v/>
      </c>
      <c r="M83" s="47"/>
      <c r="N83" s="48"/>
      <c r="O83" s="67">
        <f t="shared" si="4"/>
        <v>0</v>
      </c>
    </row>
    <row r="84" spans="1:15" s="36" customFormat="1" x14ac:dyDescent="0.25">
      <c r="A84" s="128"/>
      <c r="B84" s="47"/>
      <c r="C84" s="60" t="str">
        <f>IFERROR(VLOOKUP(B84:B179,info!$E$7:$F$15,2,FALSE),"")</f>
        <v/>
      </c>
      <c r="D84" s="47"/>
      <c r="E84" s="47"/>
      <c r="F84" s="47"/>
      <c r="G84" s="47"/>
      <c r="H84" s="47"/>
      <c r="I84" s="60" t="str">
        <f t="shared" si="3"/>
        <v xml:space="preserve"> </v>
      </c>
      <c r="J84" s="47"/>
      <c r="K84" s="47"/>
      <c r="L84" s="63" t="str">
        <f t="shared" si="5"/>
        <v/>
      </c>
      <c r="M84" s="47"/>
      <c r="N84" s="48"/>
      <c r="O84" s="67">
        <f t="shared" si="4"/>
        <v>0</v>
      </c>
    </row>
    <row r="85" spans="1:15" s="36" customFormat="1" x14ac:dyDescent="0.25">
      <c r="A85" s="128"/>
      <c r="B85" s="47"/>
      <c r="C85" s="60" t="str">
        <f>IFERROR(VLOOKUP(B85:B180,info!$E$7:$F$15,2,FALSE),"")</f>
        <v/>
      </c>
      <c r="D85" s="47"/>
      <c r="E85" s="47"/>
      <c r="F85" s="47"/>
      <c r="G85" s="47"/>
      <c r="H85" s="47"/>
      <c r="I85" s="60" t="str">
        <f t="shared" si="3"/>
        <v xml:space="preserve"> </v>
      </c>
      <c r="J85" s="47"/>
      <c r="K85" s="47"/>
      <c r="L85" s="63" t="str">
        <f t="shared" si="5"/>
        <v/>
      </c>
      <c r="M85" s="47"/>
      <c r="N85" s="48"/>
      <c r="O85" s="67">
        <f t="shared" si="4"/>
        <v>0</v>
      </c>
    </row>
    <row r="86" spans="1:15" s="36" customFormat="1" x14ac:dyDescent="0.25">
      <c r="A86" s="126" t="s">
        <v>9</v>
      </c>
      <c r="B86" s="36" t="s">
        <v>26</v>
      </c>
      <c r="C86" s="60">
        <f>IFERROR(VLOOKUP(B86:B181,info!$E$7:$F$15,2,FALSE),"")</f>
        <v>25.67</v>
      </c>
      <c r="D86" s="36" t="s">
        <v>85</v>
      </c>
      <c r="E86" s="36" t="s">
        <v>143</v>
      </c>
      <c r="F86" s="36" t="s">
        <v>172</v>
      </c>
      <c r="G86" s="36">
        <v>200</v>
      </c>
      <c r="H86" s="36" t="s">
        <v>83</v>
      </c>
      <c r="I86" s="60">
        <f t="shared" si="3"/>
        <v>5134</v>
      </c>
      <c r="J86" s="36">
        <v>50</v>
      </c>
      <c r="K86" s="36" t="s">
        <v>83</v>
      </c>
      <c r="L86" s="63">
        <f t="shared" si="5"/>
        <v>102.68</v>
      </c>
      <c r="M86" s="36">
        <v>105</v>
      </c>
      <c r="N86" s="38">
        <v>12.5</v>
      </c>
      <c r="O86" s="67">
        <f t="shared" si="4"/>
        <v>1312.5</v>
      </c>
    </row>
    <row r="87" spans="1:15" s="36" customFormat="1" x14ac:dyDescent="0.25">
      <c r="A87" s="126"/>
      <c r="C87" s="60" t="str">
        <f>IFERROR(VLOOKUP(B87:B182,info!$E$7:$F$15,2,FALSE),"")</f>
        <v/>
      </c>
      <c r="I87" s="60" t="str">
        <f t="shared" si="3"/>
        <v xml:space="preserve"> </v>
      </c>
      <c r="L87" s="63" t="str">
        <f t="shared" si="5"/>
        <v/>
      </c>
      <c r="N87" s="38"/>
      <c r="O87" s="67">
        <f t="shared" si="4"/>
        <v>0</v>
      </c>
    </row>
    <row r="88" spans="1:15" s="36" customFormat="1" x14ac:dyDescent="0.25">
      <c r="A88" s="126"/>
      <c r="C88" s="60" t="str">
        <f>IFERROR(VLOOKUP(B88:B183,info!$E$7:$F$15,2,FALSE),"")</f>
        <v/>
      </c>
      <c r="I88" s="60" t="str">
        <f t="shared" si="3"/>
        <v xml:space="preserve"> </v>
      </c>
      <c r="L88" s="63" t="str">
        <f t="shared" si="5"/>
        <v/>
      </c>
      <c r="N88" s="38"/>
      <c r="O88" s="67">
        <f t="shared" si="4"/>
        <v>0</v>
      </c>
    </row>
    <row r="89" spans="1:15" s="36" customFormat="1" ht="15.75" thickBot="1" x14ac:dyDescent="0.3">
      <c r="A89" s="126"/>
      <c r="C89" s="60" t="str">
        <f>IFERROR(VLOOKUP(B89:B184,info!$E$7:$F$15,2,FALSE),"")</f>
        <v/>
      </c>
      <c r="I89" s="60" t="str">
        <f t="shared" si="3"/>
        <v xml:space="preserve"> </v>
      </c>
      <c r="L89" s="63" t="str">
        <f t="shared" si="5"/>
        <v/>
      </c>
      <c r="N89" s="38"/>
      <c r="O89" s="67">
        <f t="shared" si="4"/>
        <v>0</v>
      </c>
    </row>
    <row r="90" spans="1:15" s="36" customFormat="1" x14ac:dyDescent="0.25">
      <c r="A90" s="127" t="s">
        <v>10</v>
      </c>
      <c r="B90" s="45"/>
      <c r="C90" s="59" t="str">
        <f>IFERROR(VLOOKUP(B90:B185,info!$E$7:$F$15,2,FALSE),"")</f>
        <v/>
      </c>
      <c r="D90" s="45"/>
      <c r="E90" s="45"/>
      <c r="F90" s="45"/>
      <c r="G90" s="45"/>
      <c r="H90" s="45"/>
      <c r="I90" s="59" t="str">
        <f t="shared" si="3"/>
        <v xml:space="preserve"> </v>
      </c>
      <c r="J90" s="45"/>
      <c r="K90" s="45"/>
      <c r="L90" s="62" t="str">
        <f t="shared" si="5"/>
        <v/>
      </c>
      <c r="M90" s="45"/>
      <c r="N90" s="46"/>
      <c r="O90" s="66">
        <f t="shared" si="4"/>
        <v>0</v>
      </c>
    </row>
    <row r="91" spans="1:15" s="36" customFormat="1" x14ac:dyDescent="0.25">
      <c r="A91" s="128"/>
      <c r="B91" s="47"/>
      <c r="C91" s="60" t="str">
        <f>IFERROR(VLOOKUP(B91:B186,info!$E$7:$F$15,2,FALSE),"")</f>
        <v/>
      </c>
      <c r="D91" s="47"/>
      <c r="E91" s="47"/>
      <c r="F91" s="47"/>
      <c r="G91" s="47"/>
      <c r="H91" s="47"/>
      <c r="I91" s="60" t="str">
        <f t="shared" si="3"/>
        <v xml:space="preserve"> </v>
      </c>
      <c r="J91" s="47"/>
      <c r="K91" s="47"/>
      <c r="L91" s="63" t="str">
        <f t="shared" si="5"/>
        <v/>
      </c>
      <c r="M91" s="47"/>
      <c r="N91" s="48"/>
      <c r="O91" s="67">
        <f t="shared" si="4"/>
        <v>0</v>
      </c>
    </row>
    <row r="92" spans="1:15" s="36" customFormat="1" x14ac:dyDescent="0.25">
      <c r="A92" s="128"/>
      <c r="B92" s="47"/>
      <c r="C92" s="60" t="str">
        <f>IFERROR(VLOOKUP(B92:B187,info!$E$7:$F$15,2,FALSE),"")</f>
        <v/>
      </c>
      <c r="D92" s="47"/>
      <c r="E92" s="47"/>
      <c r="F92" s="47"/>
      <c r="G92" s="47"/>
      <c r="H92" s="47"/>
      <c r="I92" s="60" t="str">
        <f t="shared" si="3"/>
        <v xml:space="preserve"> </v>
      </c>
      <c r="J92" s="47"/>
      <c r="K92" s="47"/>
      <c r="L92" s="63" t="str">
        <f t="shared" si="5"/>
        <v/>
      </c>
      <c r="M92" s="47"/>
      <c r="N92" s="48"/>
      <c r="O92" s="67">
        <f t="shared" si="4"/>
        <v>0</v>
      </c>
    </row>
    <row r="93" spans="1:15" s="36" customFormat="1" x14ac:dyDescent="0.25">
      <c r="A93" s="128"/>
      <c r="B93" s="47"/>
      <c r="C93" s="60" t="str">
        <f>IFERROR(VLOOKUP(B93:B188,info!$E$7:$F$15,2,FALSE),"")</f>
        <v/>
      </c>
      <c r="D93" s="47"/>
      <c r="E93" s="47"/>
      <c r="F93" s="47"/>
      <c r="G93" s="47"/>
      <c r="H93" s="47"/>
      <c r="I93" s="60" t="str">
        <f t="shared" si="3"/>
        <v xml:space="preserve"> </v>
      </c>
      <c r="J93" s="47"/>
      <c r="K93" s="47"/>
      <c r="L93" s="63" t="str">
        <f t="shared" si="5"/>
        <v/>
      </c>
      <c r="M93" s="47"/>
      <c r="N93" s="48"/>
      <c r="O93" s="67">
        <f t="shared" si="4"/>
        <v>0</v>
      </c>
    </row>
    <row r="94" spans="1:15" s="36" customFormat="1" x14ac:dyDescent="0.25">
      <c r="A94" s="126" t="s">
        <v>10</v>
      </c>
      <c r="C94" s="60" t="str">
        <f>IFERROR(VLOOKUP(B94:B189,info!$E$7:$F$15,2,FALSE),"")</f>
        <v/>
      </c>
      <c r="I94" s="60" t="str">
        <f t="shared" si="3"/>
        <v xml:space="preserve"> </v>
      </c>
      <c r="L94" s="63" t="str">
        <f t="shared" si="5"/>
        <v/>
      </c>
      <c r="N94" s="38"/>
      <c r="O94" s="67">
        <f t="shared" si="4"/>
        <v>0</v>
      </c>
    </row>
    <row r="95" spans="1:15" s="36" customFormat="1" x14ac:dyDescent="0.25">
      <c r="A95" s="126"/>
      <c r="C95" s="60" t="str">
        <f>IFERROR(VLOOKUP(B95:B190,info!$E$7:$F$15,2,FALSE),"")</f>
        <v/>
      </c>
      <c r="I95" s="60" t="str">
        <f t="shared" si="3"/>
        <v xml:space="preserve"> </v>
      </c>
      <c r="L95" s="63" t="str">
        <f t="shared" si="5"/>
        <v/>
      </c>
      <c r="N95" s="38"/>
      <c r="O95" s="67">
        <f t="shared" si="4"/>
        <v>0</v>
      </c>
    </row>
    <row r="96" spans="1:15" s="36" customFormat="1" x14ac:dyDescent="0.25">
      <c r="A96" s="126"/>
      <c r="C96" s="60" t="str">
        <f>IFERROR(VLOOKUP(B96:B191,info!$E$7:$F$15,2,FALSE),"")</f>
        <v/>
      </c>
      <c r="I96" s="60" t="str">
        <f t="shared" si="3"/>
        <v xml:space="preserve"> </v>
      </c>
      <c r="L96" s="63" t="str">
        <f t="shared" si="5"/>
        <v/>
      </c>
      <c r="N96" s="38"/>
      <c r="O96" s="67">
        <f t="shared" si="4"/>
        <v>0</v>
      </c>
    </row>
    <row r="97" spans="1:15" s="36" customFormat="1" ht="15.75" thickBot="1" x14ac:dyDescent="0.3">
      <c r="A97" s="129"/>
      <c r="B97" s="34"/>
      <c r="C97" s="61" t="str">
        <f>IFERROR(VLOOKUP(B97:B192,info!$E$7:$F$15,2,FALSE),"")</f>
        <v/>
      </c>
      <c r="D97" s="34"/>
      <c r="E97" s="34"/>
      <c r="F97" s="34"/>
      <c r="G97" s="34"/>
      <c r="H97" s="34"/>
      <c r="I97" s="61" t="str">
        <f t="shared" si="3"/>
        <v xml:space="preserve"> </v>
      </c>
      <c r="J97" s="34"/>
      <c r="K97" s="34"/>
      <c r="L97" s="64" t="str">
        <f t="shared" si="5"/>
        <v/>
      </c>
      <c r="M97" s="34"/>
      <c r="N97" s="35"/>
      <c r="O97" s="68">
        <f t="shared" si="4"/>
        <v>0</v>
      </c>
    </row>
    <row r="98" spans="1:15" s="36" customFormat="1" x14ac:dyDescent="0.25">
      <c r="L98" s="37"/>
      <c r="N98" s="38"/>
      <c r="O98" s="38"/>
    </row>
    <row r="99" spans="1:15" x14ac:dyDescent="0.25">
      <c r="L99" s="32"/>
    </row>
    <row r="100" spans="1:15" x14ac:dyDescent="0.25">
      <c r="L100" s="32"/>
    </row>
    <row r="101" spans="1:15" x14ac:dyDescent="0.25">
      <c r="L101" s="32"/>
      <c r="O101" s="33">
        <f>SUM(O2:O100)</f>
        <v>112299.5</v>
      </c>
    </row>
    <row r="102" spans="1:15" x14ac:dyDescent="0.25">
      <c r="L102" s="32"/>
    </row>
    <row r="103" spans="1:15" x14ac:dyDescent="0.25">
      <c r="L103" s="32"/>
    </row>
    <row r="104" spans="1:15" x14ac:dyDescent="0.25">
      <c r="L104" s="32"/>
    </row>
    <row r="105" spans="1:15" x14ac:dyDescent="0.25">
      <c r="L105" s="32"/>
    </row>
    <row r="106" spans="1:15" x14ac:dyDescent="0.25">
      <c r="L106" s="32"/>
    </row>
  </sheetData>
  <mergeCells count="24">
    <mergeCell ref="A94:A97"/>
    <mergeCell ref="A70:A73"/>
    <mergeCell ref="A74:A77"/>
    <mergeCell ref="A78:A81"/>
    <mergeCell ref="A82:A85"/>
    <mergeCell ref="A86:A89"/>
    <mergeCell ref="A90:A93"/>
    <mergeCell ref="A50:A53"/>
    <mergeCell ref="A54:A57"/>
    <mergeCell ref="A58:A61"/>
    <mergeCell ref="A62:A65"/>
    <mergeCell ref="A66:A69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info!$E$7:$E$15</xm:f>
          </x14:formula1>
          <xm:sqref>B2:B97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pane ySplit="1" topLeftCell="A8" activePane="bottomLeft" state="frozen"/>
      <selection pane="bottomLeft" activeCell="E50" sqref="E50"/>
    </sheetView>
  </sheetViews>
  <sheetFormatPr defaultColWidth="8.85546875" defaultRowHeight="15" x14ac:dyDescent="0.25"/>
  <cols>
    <col min="1" max="1" width="17.7109375" style="31" customWidth="1"/>
    <col min="2" max="2" width="16.85546875" style="31" customWidth="1"/>
    <col min="3" max="3" width="8.7109375" style="31" customWidth="1"/>
    <col min="4" max="4" width="16" style="31" customWidth="1"/>
    <col min="5" max="5" width="18.7109375" style="31" customWidth="1"/>
    <col min="6" max="6" width="23.5703125" style="31" customWidth="1"/>
    <col min="7" max="7" width="11.140625" style="31" customWidth="1"/>
    <col min="8" max="8" width="4.7109375" style="31" customWidth="1"/>
    <col min="9" max="9" width="12" style="31" customWidth="1"/>
    <col min="10" max="11" width="8.85546875" style="31"/>
    <col min="12" max="12" width="9.5703125" style="31" bestFit="1" customWidth="1"/>
    <col min="13" max="13" width="8.85546875" style="31"/>
    <col min="14" max="14" width="10.140625" style="33" bestFit="1" customWidth="1"/>
    <col min="15" max="15" width="13.140625" style="33" customWidth="1"/>
    <col min="16" max="16384" width="8.85546875" style="31"/>
  </cols>
  <sheetData>
    <row r="1" spans="1:15" s="29" customFormat="1" ht="45.75" thickBot="1" x14ac:dyDescent="0.3">
      <c r="A1" s="29" t="s">
        <v>13</v>
      </c>
      <c r="B1" s="29" t="s">
        <v>15</v>
      </c>
      <c r="C1" s="56" t="s">
        <v>16</v>
      </c>
      <c r="D1" s="29" t="s">
        <v>14</v>
      </c>
      <c r="E1" s="29" t="s">
        <v>17</v>
      </c>
      <c r="F1" s="29" t="s">
        <v>18</v>
      </c>
      <c r="G1" s="29" t="s">
        <v>81</v>
      </c>
      <c r="H1" s="29" t="s">
        <v>82</v>
      </c>
      <c r="I1" s="56" t="s">
        <v>19</v>
      </c>
      <c r="J1" s="29" t="s">
        <v>92</v>
      </c>
      <c r="K1" s="29" t="s">
        <v>20</v>
      </c>
      <c r="L1" s="56" t="s">
        <v>21</v>
      </c>
      <c r="M1" s="29" t="s">
        <v>31</v>
      </c>
      <c r="N1" s="30" t="s">
        <v>22</v>
      </c>
      <c r="O1" s="57" t="s">
        <v>23</v>
      </c>
    </row>
    <row r="2" spans="1:15" x14ac:dyDescent="0.25">
      <c r="A2" s="130" t="s">
        <v>112</v>
      </c>
      <c r="B2" s="49"/>
      <c r="C2" s="39"/>
      <c r="D2" s="49"/>
      <c r="E2" s="49"/>
      <c r="F2" s="49"/>
      <c r="G2" s="49"/>
      <c r="H2" s="49"/>
      <c r="I2" s="39"/>
      <c r="J2" s="49"/>
      <c r="K2" s="49"/>
      <c r="L2" s="40" t="str">
        <f>IFERROR(I2/J2, "")</f>
        <v/>
      </c>
      <c r="M2" s="49"/>
      <c r="N2" s="50"/>
      <c r="O2" s="41">
        <f t="shared" ref="O2:O65" si="0">N2*M2</f>
        <v>0</v>
      </c>
    </row>
    <row r="3" spans="1:15" x14ac:dyDescent="0.25">
      <c r="A3" s="131"/>
      <c r="B3" s="51"/>
      <c r="C3" s="42"/>
      <c r="D3" s="51"/>
      <c r="E3" s="51"/>
      <c r="F3" s="51"/>
      <c r="G3" s="51"/>
      <c r="H3" s="51"/>
      <c r="I3" s="42"/>
      <c r="J3" s="51"/>
      <c r="K3" s="51"/>
      <c r="L3" s="43" t="str">
        <f t="shared" ref="L3:L66" si="1">IFERROR(I3/J3, "")</f>
        <v/>
      </c>
      <c r="M3" s="51"/>
      <c r="N3" s="52"/>
      <c r="O3" s="44">
        <f t="shared" si="0"/>
        <v>0</v>
      </c>
    </row>
    <row r="4" spans="1:15" x14ac:dyDescent="0.25">
      <c r="A4" s="131"/>
      <c r="B4" s="51"/>
      <c r="C4" s="42"/>
      <c r="D4" s="51"/>
      <c r="E4" s="51"/>
      <c r="F4" s="51"/>
      <c r="G4" s="51"/>
      <c r="H4" s="51"/>
      <c r="I4" s="42"/>
      <c r="J4" s="51"/>
      <c r="K4" s="51"/>
      <c r="L4" s="43" t="str">
        <f t="shared" si="1"/>
        <v/>
      </c>
      <c r="M4" s="51"/>
      <c r="N4" s="52"/>
      <c r="O4" s="44">
        <f t="shared" si="0"/>
        <v>0</v>
      </c>
    </row>
    <row r="5" spans="1:15" x14ac:dyDescent="0.25">
      <c r="A5" s="131"/>
      <c r="B5" s="51"/>
      <c r="C5" s="42"/>
      <c r="D5" s="51"/>
      <c r="E5" s="51"/>
      <c r="F5" s="51"/>
      <c r="G5" s="51"/>
      <c r="H5" s="51"/>
      <c r="I5" s="42"/>
      <c r="J5" s="51"/>
      <c r="K5" s="51"/>
      <c r="L5" s="43" t="str">
        <f t="shared" si="1"/>
        <v/>
      </c>
      <c r="M5" s="51"/>
      <c r="N5" s="52"/>
      <c r="O5" s="44">
        <f t="shared" si="0"/>
        <v>0</v>
      </c>
    </row>
    <row r="6" spans="1:15" x14ac:dyDescent="0.25">
      <c r="A6" s="126" t="s">
        <v>113</v>
      </c>
      <c r="B6" s="36"/>
      <c r="C6" s="42"/>
      <c r="D6" s="36"/>
      <c r="E6" s="36"/>
      <c r="F6" s="36"/>
      <c r="G6" s="36"/>
      <c r="H6" s="36"/>
      <c r="I6" s="42"/>
      <c r="J6" s="36"/>
      <c r="K6" s="36"/>
      <c r="L6" s="43" t="str">
        <f t="shared" si="1"/>
        <v/>
      </c>
      <c r="M6" s="36"/>
      <c r="N6" s="38"/>
      <c r="O6" s="44">
        <f t="shared" si="0"/>
        <v>0</v>
      </c>
    </row>
    <row r="7" spans="1:15" x14ac:dyDescent="0.25">
      <c r="A7" s="126"/>
      <c r="B7" s="36"/>
      <c r="C7" s="42"/>
      <c r="D7" s="36"/>
      <c r="E7" s="36"/>
      <c r="F7" s="36"/>
      <c r="G7" s="36"/>
      <c r="H7" s="36"/>
      <c r="I7" s="42"/>
      <c r="J7" s="36"/>
      <c r="K7" s="36"/>
      <c r="L7" s="43" t="str">
        <f t="shared" si="1"/>
        <v/>
      </c>
      <c r="M7" s="36"/>
      <c r="N7" s="38"/>
      <c r="O7" s="44">
        <f t="shared" si="0"/>
        <v>0</v>
      </c>
    </row>
    <row r="8" spans="1:15" x14ac:dyDescent="0.25">
      <c r="A8" s="126"/>
      <c r="B8" s="36"/>
      <c r="C8" s="42"/>
      <c r="D8" s="36"/>
      <c r="E8" s="36"/>
      <c r="F8" s="36"/>
      <c r="G8" s="36"/>
      <c r="H8" s="36"/>
      <c r="I8" s="42"/>
      <c r="J8" s="36"/>
      <c r="K8" s="36"/>
      <c r="L8" s="43" t="str">
        <f t="shared" si="1"/>
        <v/>
      </c>
      <c r="M8" s="36"/>
      <c r="N8" s="38"/>
      <c r="O8" s="44">
        <f t="shared" si="0"/>
        <v>0</v>
      </c>
    </row>
    <row r="9" spans="1:15" ht="15.75" thickBot="1" x14ac:dyDescent="0.3">
      <c r="A9" s="126"/>
      <c r="B9" s="36"/>
      <c r="C9" s="42"/>
      <c r="D9" s="36"/>
      <c r="E9" s="36"/>
      <c r="F9" s="36"/>
      <c r="G9" s="36"/>
      <c r="H9" s="36"/>
      <c r="I9" s="42"/>
      <c r="J9" s="36"/>
      <c r="K9" s="36"/>
      <c r="L9" s="43" t="str">
        <f t="shared" si="1"/>
        <v/>
      </c>
      <c r="M9" s="36"/>
      <c r="N9" s="38"/>
      <c r="O9" s="44">
        <f t="shared" si="0"/>
        <v>0</v>
      </c>
    </row>
    <row r="10" spans="1:15" x14ac:dyDescent="0.25">
      <c r="A10" s="130" t="s">
        <v>0</v>
      </c>
      <c r="B10" s="49"/>
      <c r="C10" s="39" t="str">
        <f>IFERROR(VLOOKUP(B10:B105,info!$E$7:$F$15,2,FALSE),"")</f>
        <v/>
      </c>
      <c r="D10" s="49"/>
      <c r="E10" s="49"/>
      <c r="F10" s="49"/>
      <c r="G10" s="49"/>
      <c r="H10" s="49"/>
      <c r="I10" s="39" t="str">
        <f t="shared" ref="I10:I65" si="2">IFERROR(C10*G10, " ")</f>
        <v xml:space="preserve"> </v>
      </c>
      <c r="J10" s="49"/>
      <c r="K10" s="49"/>
      <c r="L10" s="40" t="str">
        <f t="shared" si="1"/>
        <v/>
      </c>
      <c r="M10" s="49"/>
      <c r="N10" s="50"/>
      <c r="O10" s="41">
        <f t="shared" si="0"/>
        <v>0</v>
      </c>
    </row>
    <row r="11" spans="1:15" x14ac:dyDescent="0.25">
      <c r="A11" s="131"/>
      <c r="B11" s="51"/>
      <c r="C11" s="42" t="str">
        <f>IFERROR(VLOOKUP(B11:B106,info!$E$7:$F$15,2,FALSE),"")</f>
        <v/>
      </c>
      <c r="D11" s="51"/>
      <c r="E11" s="51"/>
      <c r="F11" s="51"/>
      <c r="G11" s="51"/>
      <c r="H11" s="51"/>
      <c r="I11" s="42" t="str">
        <f t="shared" si="2"/>
        <v xml:space="preserve"> </v>
      </c>
      <c r="J11" s="51"/>
      <c r="K11" s="51"/>
      <c r="L11" s="43" t="str">
        <f t="shared" si="1"/>
        <v/>
      </c>
      <c r="M11" s="51"/>
      <c r="N11" s="52"/>
      <c r="O11" s="44">
        <f t="shared" si="0"/>
        <v>0</v>
      </c>
    </row>
    <row r="12" spans="1:15" x14ac:dyDescent="0.25">
      <c r="A12" s="131"/>
      <c r="B12" s="51"/>
      <c r="C12" s="42" t="str">
        <f>IFERROR(VLOOKUP(B12:B107,info!$E$7:$F$15,2,FALSE),"")</f>
        <v/>
      </c>
      <c r="D12" s="51"/>
      <c r="E12" s="51"/>
      <c r="F12" s="51"/>
      <c r="G12" s="51"/>
      <c r="H12" s="51"/>
      <c r="I12" s="42" t="str">
        <f t="shared" si="2"/>
        <v xml:space="preserve"> </v>
      </c>
      <c r="J12" s="51"/>
      <c r="K12" s="51"/>
      <c r="L12" s="43" t="str">
        <f t="shared" si="1"/>
        <v/>
      </c>
      <c r="M12" s="51"/>
      <c r="N12" s="52"/>
      <c r="O12" s="44">
        <f t="shared" si="0"/>
        <v>0</v>
      </c>
    </row>
    <row r="13" spans="1:15" x14ac:dyDescent="0.25">
      <c r="A13" s="131"/>
      <c r="B13" s="51"/>
      <c r="C13" s="42" t="str">
        <f>IFERROR(VLOOKUP(B13:B108,info!$E$7:$F$15,2,FALSE),"")</f>
        <v/>
      </c>
      <c r="D13" s="51"/>
      <c r="E13" s="51"/>
      <c r="F13" s="51"/>
      <c r="G13" s="51"/>
      <c r="H13" s="51"/>
      <c r="I13" s="42" t="str">
        <f t="shared" si="2"/>
        <v xml:space="preserve"> </v>
      </c>
      <c r="J13" s="51"/>
      <c r="K13" s="51"/>
      <c r="L13" s="43" t="str">
        <f t="shared" si="1"/>
        <v/>
      </c>
      <c r="M13" s="51"/>
      <c r="N13" s="52"/>
      <c r="O13" s="44">
        <f t="shared" si="0"/>
        <v>0</v>
      </c>
    </row>
    <row r="14" spans="1:15" x14ac:dyDescent="0.25">
      <c r="A14" s="126" t="s">
        <v>0</v>
      </c>
      <c r="B14" s="36"/>
      <c r="C14" s="42"/>
      <c r="D14" s="36"/>
      <c r="E14" s="36"/>
      <c r="F14" s="36"/>
      <c r="G14" s="36"/>
      <c r="H14" s="36"/>
      <c r="I14" s="42"/>
      <c r="J14" s="36"/>
      <c r="K14" s="36"/>
      <c r="L14" s="43" t="str">
        <f t="shared" si="1"/>
        <v/>
      </c>
      <c r="M14" s="36"/>
      <c r="N14" s="38"/>
      <c r="O14" s="44">
        <f t="shared" si="0"/>
        <v>0</v>
      </c>
    </row>
    <row r="15" spans="1:15" x14ac:dyDescent="0.25">
      <c r="A15" s="126"/>
      <c r="B15" s="36" t="s">
        <v>29</v>
      </c>
      <c r="C15" s="42">
        <f>IFERROR(VLOOKUP(B15:B110,info!$E$7:$F$15,2,FALSE),"")</f>
        <v>32.44</v>
      </c>
      <c r="D15" s="36" t="s">
        <v>78</v>
      </c>
      <c r="E15" s="36" t="s">
        <v>144</v>
      </c>
      <c r="F15" s="36" t="s">
        <v>84</v>
      </c>
      <c r="G15" s="36">
        <v>250</v>
      </c>
      <c r="H15" s="36" t="s">
        <v>83</v>
      </c>
      <c r="I15" s="42">
        <f t="shared" si="2"/>
        <v>8109.9999999999991</v>
      </c>
      <c r="J15" s="36">
        <v>50</v>
      </c>
      <c r="K15" s="36" t="s">
        <v>83</v>
      </c>
      <c r="L15" s="43">
        <f t="shared" si="1"/>
        <v>162.19999999999999</v>
      </c>
      <c r="M15" s="36">
        <v>165</v>
      </c>
      <c r="N15" s="38">
        <v>35</v>
      </c>
      <c r="O15" s="44">
        <f t="shared" si="0"/>
        <v>5775</v>
      </c>
    </row>
    <row r="16" spans="1:15" x14ac:dyDescent="0.25">
      <c r="A16" s="126"/>
      <c r="B16" s="36"/>
      <c r="C16" s="42" t="str">
        <f>IFERROR(VLOOKUP(B16:B111,info!$E$7:$F$15,2,FALSE),"")</f>
        <v/>
      </c>
      <c r="D16" s="36"/>
      <c r="E16" s="36"/>
      <c r="F16" s="36"/>
      <c r="G16" s="36"/>
      <c r="H16" s="36"/>
      <c r="I16" s="42" t="str">
        <f t="shared" si="2"/>
        <v xml:space="preserve"> </v>
      </c>
      <c r="J16" s="36"/>
      <c r="K16" s="36"/>
      <c r="L16" s="43" t="str">
        <f t="shared" si="1"/>
        <v/>
      </c>
      <c r="M16" s="36"/>
      <c r="N16" s="38"/>
      <c r="O16" s="44">
        <f t="shared" si="0"/>
        <v>0</v>
      </c>
    </row>
    <row r="17" spans="1:15" ht="15.75" thickBot="1" x14ac:dyDescent="0.3">
      <c r="A17" s="126"/>
      <c r="B17" s="36"/>
      <c r="C17" s="42" t="str">
        <f>IFERROR(VLOOKUP(B17:B112,info!$E$7:$F$15,2,FALSE),"")</f>
        <v/>
      </c>
      <c r="D17" s="36"/>
      <c r="E17" s="36"/>
      <c r="F17" s="36"/>
      <c r="G17" s="36"/>
      <c r="H17" s="36"/>
      <c r="I17" s="42" t="str">
        <f t="shared" si="2"/>
        <v xml:space="preserve"> </v>
      </c>
      <c r="J17" s="36"/>
      <c r="K17" s="36"/>
      <c r="L17" s="43" t="str">
        <f t="shared" si="1"/>
        <v/>
      </c>
      <c r="M17" s="36"/>
      <c r="N17" s="38"/>
      <c r="O17" s="44">
        <f t="shared" si="0"/>
        <v>0</v>
      </c>
    </row>
    <row r="18" spans="1:15" x14ac:dyDescent="0.25">
      <c r="A18" s="130" t="s">
        <v>1</v>
      </c>
      <c r="B18" s="49"/>
      <c r="C18" s="39" t="str">
        <f>IFERROR(VLOOKUP(B18:B113,info!$E$7:$F$15,2,FALSE),"")</f>
        <v/>
      </c>
      <c r="D18" s="49"/>
      <c r="E18" s="49"/>
      <c r="F18" s="49"/>
      <c r="G18" s="49"/>
      <c r="H18" s="49"/>
      <c r="I18" s="39" t="str">
        <f t="shared" si="2"/>
        <v xml:space="preserve"> </v>
      </c>
      <c r="J18" s="49"/>
      <c r="K18" s="49"/>
      <c r="L18" s="40" t="str">
        <f t="shared" si="1"/>
        <v/>
      </c>
      <c r="M18" s="49"/>
      <c r="N18" s="50"/>
      <c r="O18" s="41">
        <f t="shared" si="0"/>
        <v>0</v>
      </c>
    </row>
    <row r="19" spans="1:15" x14ac:dyDescent="0.25">
      <c r="A19" s="131"/>
      <c r="B19" s="51"/>
      <c r="C19" s="42" t="str">
        <f>IFERROR(VLOOKUP(B19:B114,info!$E$7:$F$15,2,FALSE),"")</f>
        <v/>
      </c>
      <c r="D19" s="51"/>
      <c r="E19" s="51"/>
      <c r="F19" s="51"/>
      <c r="G19" s="51"/>
      <c r="H19" s="51"/>
      <c r="I19" s="42" t="str">
        <f t="shared" si="2"/>
        <v xml:space="preserve"> </v>
      </c>
      <c r="J19" s="51"/>
      <c r="K19" s="51"/>
      <c r="L19" s="43" t="str">
        <f t="shared" si="1"/>
        <v/>
      </c>
      <c r="M19" s="51"/>
      <c r="N19" s="52"/>
      <c r="O19" s="44">
        <f t="shared" si="0"/>
        <v>0</v>
      </c>
    </row>
    <row r="20" spans="1:15" x14ac:dyDescent="0.25">
      <c r="A20" s="131"/>
      <c r="B20" s="51"/>
      <c r="C20" s="42" t="str">
        <f>IFERROR(VLOOKUP(B20:B115,info!$E$7:$F$15,2,FALSE),"")</f>
        <v/>
      </c>
      <c r="D20" s="51"/>
      <c r="E20" s="51"/>
      <c r="F20" s="51"/>
      <c r="G20" s="51"/>
      <c r="H20" s="51"/>
      <c r="I20" s="42" t="str">
        <f t="shared" si="2"/>
        <v xml:space="preserve"> </v>
      </c>
      <c r="J20" s="51"/>
      <c r="K20" s="51"/>
      <c r="L20" s="43" t="str">
        <f t="shared" si="1"/>
        <v/>
      </c>
      <c r="M20" s="51"/>
      <c r="N20" s="52"/>
      <c r="O20" s="44">
        <f t="shared" si="0"/>
        <v>0</v>
      </c>
    </row>
    <row r="21" spans="1:15" x14ac:dyDescent="0.25">
      <c r="A21" s="131"/>
      <c r="B21" s="51"/>
      <c r="C21" s="42" t="str">
        <f>IFERROR(VLOOKUP(B21:B116,info!$E$7:$F$15,2,FALSE),"")</f>
        <v/>
      </c>
      <c r="D21" s="51"/>
      <c r="E21" s="51"/>
      <c r="F21" s="51"/>
      <c r="G21" s="51"/>
      <c r="H21" s="51"/>
      <c r="I21" s="42" t="str">
        <f t="shared" si="2"/>
        <v xml:space="preserve"> </v>
      </c>
      <c r="J21" s="51"/>
      <c r="K21" s="51"/>
      <c r="L21" s="43" t="str">
        <f t="shared" si="1"/>
        <v/>
      </c>
      <c r="M21" s="51"/>
      <c r="N21" s="52"/>
      <c r="O21" s="44">
        <f t="shared" si="0"/>
        <v>0</v>
      </c>
    </row>
    <row r="22" spans="1:15" x14ac:dyDescent="0.25">
      <c r="A22" s="126" t="s">
        <v>1</v>
      </c>
      <c r="B22" s="36" t="s">
        <v>29</v>
      </c>
      <c r="C22" s="42">
        <f>IFERROR(VLOOKUP(B22:B117,info!$E$7:$F$15,2,FALSE),"")</f>
        <v>32.44</v>
      </c>
      <c r="D22" s="36" t="s">
        <v>85</v>
      </c>
      <c r="E22" s="36" t="s">
        <v>86</v>
      </c>
      <c r="F22" s="36" t="s">
        <v>87</v>
      </c>
      <c r="G22" s="36">
        <v>250</v>
      </c>
      <c r="H22" s="36" t="s">
        <v>83</v>
      </c>
      <c r="I22" s="42">
        <f t="shared" si="2"/>
        <v>8109.9999999999991</v>
      </c>
      <c r="J22" s="36">
        <v>50</v>
      </c>
      <c r="K22" s="36" t="s">
        <v>83</v>
      </c>
      <c r="L22" s="43">
        <f t="shared" si="1"/>
        <v>162.19999999999999</v>
      </c>
      <c r="M22" s="36">
        <v>165</v>
      </c>
      <c r="N22" s="38">
        <v>15</v>
      </c>
      <c r="O22" s="44">
        <f t="shared" si="0"/>
        <v>2475</v>
      </c>
    </row>
    <row r="23" spans="1:15" x14ac:dyDescent="0.25">
      <c r="A23" s="126"/>
      <c r="B23" s="36"/>
      <c r="C23" s="42" t="str">
        <f>IFERROR(VLOOKUP(B23:B118,info!$E$7:$F$15,2,FALSE),"")</f>
        <v/>
      </c>
      <c r="D23" s="36"/>
      <c r="E23" s="36"/>
      <c r="F23" s="36"/>
      <c r="G23" s="36"/>
      <c r="H23" s="36"/>
      <c r="I23" s="42" t="str">
        <f t="shared" si="2"/>
        <v xml:space="preserve"> </v>
      </c>
      <c r="J23" s="36"/>
      <c r="K23" s="36"/>
      <c r="L23" s="43" t="str">
        <f t="shared" si="1"/>
        <v/>
      </c>
      <c r="M23" s="36"/>
      <c r="N23" s="38"/>
      <c r="O23" s="44">
        <f t="shared" si="0"/>
        <v>0</v>
      </c>
    </row>
    <row r="24" spans="1:15" x14ac:dyDescent="0.25">
      <c r="A24" s="126"/>
      <c r="B24" s="36"/>
      <c r="C24" s="42" t="str">
        <f>IFERROR(VLOOKUP(B24:B119,info!$E$7:$F$15,2,FALSE),"")</f>
        <v/>
      </c>
      <c r="D24" s="36"/>
      <c r="E24" s="36"/>
      <c r="F24" s="36"/>
      <c r="G24" s="36"/>
      <c r="H24" s="36"/>
      <c r="I24" s="42" t="str">
        <f t="shared" si="2"/>
        <v xml:space="preserve"> </v>
      </c>
      <c r="J24" s="36"/>
      <c r="K24" s="36"/>
      <c r="L24" s="43" t="str">
        <f t="shared" si="1"/>
        <v/>
      </c>
      <c r="M24" s="36"/>
      <c r="N24" s="38"/>
      <c r="O24" s="44">
        <f t="shared" si="0"/>
        <v>0</v>
      </c>
    </row>
    <row r="25" spans="1:15" ht="15.75" thickBot="1" x14ac:dyDescent="0.3">
      <c r="A25" s="126"/>
      <c r="B25" s="36"/>
      <c r="C25" s="42" t="str">
        <f>IFERROR(VLOOKUP(B25:B120,info!$E$7:$F$15,2,FALSE),"")</f>
        <v/>
      </c>
      <c r="D25" s="36"/>
      <c r="E25" s="36"/>
      <c r="F25" s="36"/>
      <c r="G25" s="36"/>
      <c r="H25" s="36"/>
      <c r="I25" s="42" t="str">
        <f t="shared" si="2"/>
        <v xml:space="preserve"> </v>
      </c>
      <c r="J25" s="36"/>
      <c r="K25" s="36"/>
      <c r="L25" s="43" t="str">
        <f t="shared" si="1"/>
        <v/>
      </c>
      <c r="M25" s="36"/>
      <c r="N25" s="38"/>
      <c r="O25" s="44">
        <f t="shared" si="0"/>
        <v>0</v>
      </c>
    </row>
    <row r="26" spans="1:15" s="36" customFormat="1" x14ac:dyDescent="0.25">
      <c r="A26" s="130" t="s">
        <v>2</v>
      </c>
      <c r="B26" s="49" t="s">
        <v>29</v>
      </c>
      <c r="C26" s="39">
        <f>IFERROR(VLOOKUP(B26:B121,info!$E$7:$F$15,2,FALSE),"")</f>
        <v>32.44</v>
      </c>
      <c r="D26" s="49" t="s">
        <v>103</v>
      </c>
      <c r="E26" s="49" t="s">
        <v>110</v>
      </c>
      <c r="F26" s="49" t="s">
        <v>105</v>
      </c>
      <c r="G26" s="49">
        <v>0</v>
      </c>
      <c r="H26" s="49"/>
      <c r="I26" s="39">
        <f t="shared" si="2"/>
        <v>0</v>
      </c>
      <c r="J26" s="49">
        <v>0</v>
      </c>
      <c r="K26" s="49"/>
      <c r="L26" s="40" t="str">
        <f t="shared" si="1"/>
        <v/>
      </c>
      <c r="M26" s="49"/>
      <c r="N26" s="50">
        <v>0</v>
      </c>
      <c r="O26" s="41">
        <f t="shared" si="0"/>
        <v>0</v>
      </c>
    </row>
    <row r="27" spans="1:15" s="36" customFormat="1" x14ac:dyDescent="0.25">
      <c r="A27" s="131"/>
      <c r="B27" s="51"/>
      <c r="C27" s="42" t="str">
        <f>IFERROR(VLOOKUP(B27:B122,info!$E$7:$F$15,2,FALSE),"")</f>
        <v/>
      </c>
      <c r="D27" s="51"/>
      <c r="E27" s="51"/>
      <c r="F27" s="51"/>
      <c r="G27" s="51"/>
      <c r="H27" s="51"/>
      <c r="I27" s="42" t="str">
        <f t="shared" si="2"/>
        <v xml:space="preserve"> </v>
      </c>
      <c r="J27" s="51"/>
      <c r="K27" s="51"/>
      <c r="L27" s="43" t="str">
        <f t="shared" si="1"/>
        <v/>
      </c>
      <c r="M27" s="51"/>
      <c r="N27" s="52"/>
      <c r="O27" s="44">
        <f t="shared" si="0"/>
        <v>0</v>
      </c>
    </row>
    <row r="28" spans="1:15" s="36" customFormat="1" x14ac:dyDescent="0.25">
      <c r="A28" s="131"/>
      <c r="B28" s="51"/>
      <c r="C28" s="42" t="str">
        <f>IFERROR(VLOOKUP(B28:B123,info!$E$7:$F$15,2,FALSE),"")</f>
        <v/>
      </c>
      <c r="D28" s="51"/>
      <c r="E28" s="51"/>
      <c r="F28" s="51"/>
      <c r="G28" s="51"/>
      <c r="H28" s="51"/>
      <c r="I28" s="42" t="str">
        <f t="shared" si="2"/>
        <v xml:space="preserve"> </v>
      </c>
      <c r="J28" s="51"/>
      <c r="K28" s="51"/>
      <c r="L28" s="43" t="str">
        <f t="shared" si="1"/>
        <v/>
      </c>
      <c r="M28" s="51"/>
      <c r="N28" s="52"/>
      <c r="O28" s="44">
        <f t="shared" si="0"/>
        <v>0</v>
      </c>
    </row>
    <row r="29" spans="1:15" s="36" customFormat="1" x14ac:dyDescent="0.25">
      <c r="A29" s="131"/>
      <c r="B29" s="51"/>
      <c r="C29" s="42" t="str">
        <f>IFERROR(VLOOKUP(B29:B124,info!$E$7:$F$15,2,FALSE),"")</f>
        <v/>
      </c>
      <c r="D29" s="51"/>
      <c r="E29" s="51"/>
      <c r="F29" s="51"/>
      <c r="G29" s="51"/>
      <c r="H29" s="51"/>
      <c r="I29" s="42" t="str">
        <f t="shared" si="2"/>
        <v xml:space="preserve"> </v>
      </c>
      <c r="J29" s="51"/>
      <c r="K29" s="51"/>
      <c r="L29" s="43" t="str">
        <f t="shared" si="1"/>
        <v/>
      </c>
      <c r="M29" s="51"/>
      <c r="N29" s="52"/>
      <c r="O29" s="44">
        <f t="shared" si="0"/>
        <v>0</v>
      </c>
    </row>
    <row r="30" spans="1:15" s="36" customFormat="1" x14ac:dyDescent="0.25">
      <c r="A30" s="126" t="s">
        <v>2</v>
      </c>
      <c r="B30" s="36" t="s">
        <v>29</v>
      </c>
      <c r="C30" s="42">
        <f>IFERROR(VLOOKUP(B30:B125,info!$E$7:$F$15,2,FALSE),"")</f>
        <v>32.44</v>
      </c>
      <c r="D30" s="36" t="s">
        <v>85</v>
      </c>
      <c r="E30" s="36" t="s">
        <v>86</v>
      </c>
      <c r="F30" s="36" t="s">
        <v>87</v>
      </c>
      <c r="G30" s="36">
        <v>250</v>
      </c>
      <c r="H30" s="36" t="s">
        <v>83</v>
      </c>
      <c r="I30" s="42">
        <f t="shared" si="2"/>
        <v>8109.9999999999991</v>
      </c>
      <c r="J30" s="36">
        <v>50</v>
      </c>
      <c r="K30" s="36" t="s">
        <v>83</v>
      </c>
      <c r="L30" s="43">
        <f t="shared" si="1"/>
        <v>162.19999999999999</v>
      </c>
      <c r="M30" s="36">
        <v>165</v>
      </c>
      <c r="N30" s="38">
        <v>15</v>
      </c>
      <c r="O30" s="44">
        <f t="shared" si="0"/>
        <v>2475</v>
      </c>
    </row>
    <row r="31" spans="1:15" s="36" customFormat="1" x14ac:dyDescent="0.25">
      <c r="A31" s="126"/>
      <c r="C31" s="42" t="str">
        <f>IFERROR(VLOOKUP(B31:B126,info!$E$7:$F$15,2,FALSE),"")</f>
        <v/>
      </c>
      <c r="I31" s="42" t="str">
        <f t="shared" si="2"/>
        <v xml:space="preserve"> </v>
      </c>
      <c r="L31" s="43" t="str">
        <f t="shared" si="1"/>
        <v/>
      </c>
      <c r="N31" s="38"/>
      <c r="O31" s="44">
        <f t="shared" si="0"/>
        <v>0</v>
      </c>
    </row>
    <row r="32" spans="1:15" s="36" customFormat="1" x14ac:dyDescent="0.25">
      <c r="A32" s="126"/>
      <c r="C32" s="42" t="str">
        <f>IFERROR(VLOOKUP(B32:B127,info!$E$7:$F$15,2,FALSE),"")</f>
        <v/>
      </c>
      <c r="I32" s="42" t="str">
        <f t="shared" si="2"/>
        <v xml:space="preserve"> </v>
      </c>
      <c r="L32" s="43" t="str">
        <f t="shared" si="1"/>
        <v/>
      </c>
      <c r="N32" s="38"/>
      <c r="O32" s="44">
        <f t="shared" si="0"/>
        <v>0</v>
      </c>
    </row>
    <row r="33" spans="1:15" s="36" customFormat="1" ht="15.75" thickBot="1" x14ac:dyDescent="0.3">
      <c r="A33" s="126"/>
      <c r="C33" s="42" t="str">
        <f>IFERROR(VLOOKUP(B33:B128,info!$E$7:$F$15,2,FALSE),"")</f>
        <v/>
      </c>
      <c r="I33" s="42" t="str">
        <f t="shared" si="2"/>
        <v xml:space="preserve"> </v>
      </c>
      <c r="L33" s="43" t="str">
        <f t="shared" si="1"/>
        <v/>
      </c>
      <c r="N33" s="38"/>
      <c r="O33" s="44">
        <f t="shared" si="0"/>
        <v>0</v>
      </c>
    </row>
    <row r="34" spans="1:15" s="36" customFormat="1" x14ac:dyDescent="0.25">
      <c r="A34" s="130" t="s">
        <v>3</v>
      </c>
      <c r="B34" s="49" t="s">
        <v>29</v>
      </c>
      <c r="C34" s="39">
        <f>IFERROR(VLOOKUP(B34:B129,info!$E$7:$F$15,2,FALSE),"")</f>
        <v>32.44</v>
      </c>
      <c r="D34" s="49" t="s">
        <v>74</v>
      </c>
      <c r="E34" s="49" t="s">
        <v>75</v>
      </c>
      <c r="F34" s="49" t="s">
        <v>76</v>
      </c>
      <c r="G34" s="49">
        <v>80</v>
      </c>
      <c r="H34" s="49" t="s">
        <v>83</v>
      </c>
      <c r="I34" s="39">
        <f t="shared" si="2"/>
        <v>2595.1999999999998</v>
      </c>
      <c r="J34" s="49">
        <v>30</v>
      </c>
      <c r="K34" s="49" t="s">
        <v>83</v>
      </c>
      <c r="L34" s="40">
        <f t="shared" si="1"/>
        <v>86.506666666666661</v>
      </c>
      <c r="M34" s="49">
        <v>90</v>
      </c>
      <c r="N34" s="50">
        <v>59.5</v>
      </c>
      <c r="O34" s="41">
        <f t="shared" si="0"/>
        <v>5355</v>
      </c>
    </row>
    <row r="35" spans="1:15" s="36" customFormat="1" x14ac:dyDescent="0.25">
      <c r="A35" s="131"/>
      <c r="B35" s="51"/>
      <c r="C35" s="42" t="str">
        <f>IFERROR(VLOOKUP(B35:B130,info!$E$7:$F$15,2,FALSE),"")</f>
        <v/>
      </c>
      <c r="D35" s="51"/>
      <c r="E35" s="51"/>
      <c r="F35" s="51"/>
      <c r="G35" s="51"/>
      <c r="H35" s="51"/>
      <c r="I35" s="42" t="str">
        <f t="shared" si="2"/>
        <v xml:space="preserve"> </v>
      </c>
      <c r="J35" s="51"/>
      <c r="K35" s="51"/>
      <c r="L35" s="43" t="str">
        <f t="shared" si="1"/>
        <v/>
      </c>
      <c r="M35" s="51"/>
      <c r="N35" s="52"/>
      <c r="O35" s="44">
        <f t="shared" si="0"/>
        <v>0</v>
      </c>
    </row>
    <row r="36" spans="1:15" s="36" customFormat="1" x14ac:dyDescent="0.25">
      <c r="A36" s="131"/>
      <c r="B36" s="51"/>
      <c r="C36" s="42" t="str">
        <f>IFERROR(VLOOKUP(B36:B131,info!$E$7:$F$15,2,FALSE),"")</f>
        <v/>
      </c>
      <c r="D36" s="51"/>
      <c r="E36" s="51"/>
      <c r="F36" s="51"/>
      <c r="G36" s="51"/>
      <c r="H36" s="51"/>
      <c r="I36" s="42" t="str">
        <f t="shared" si="2"/>
        <v xml:space="preserve"> </v>
      </c>
      <c r="J36" s="51"/>
      <c r="K36" s="51"/>
      <c r="L36" s="43" t="str">
        <f t="shared" si="1"/>
        <v/>
      </c>
      <c r="M36" s="51"/>
      <c r="N36" s="52"/>
      <c r="O36" s="44">
        <f t="shared" si="0"/>
        <v>0</v>
      </c>
    </row>
    <row r="37" spans="1:15" s="36" customFormat="1" x14ac:dyDescent="0.25">
      <c r="A37" s="131"/>
      <c r="B37" s="51"/>
      <c r="C37" s="42" t="str">
        <f>IFERROR(VLOOKUP(B37:B132,info!$E$7:$F$15,2,FALSE),"")</f>
        <v/>
      </c>
      <c r="D37" s="51"/>
      <c r="E37" s="51"/>
      <c r="F37" s="51"/>
      <c r="G37" s="51"/>
      <c r="H37" s="51"/>
      <c r="I37" s="42" t="str">
        <f t="shared" si="2"/>
        <v xml:space="preserve"> </v>
      </c>
      <c r="J37" s="51"/>
      <c r="K37" s="51"/>
      <c r="L37" s="43" t="str">
        <f t="shared" si="1"/>
        <v/>
      </c>
      <c r="M37" s="51"/>
      <c r="N37" s="52"/>
      <c r="O37" s="44">
        <f t="shared" si="0"/>
        <v>0</v>
      </c>
    </row>
    <row r="38" spans="1:15" s="36" customFormat="1" x14ac:dyDescent="0.25">
      <c r="A38" s="126" t="s">
        <v>3</v>
      </c>
      <c r="B38" s="36" t="s">
        <v>29</v>
      </c>
      <c r="C38" s="42">
        <f>IFERROR(VLOOKUP(B38:B133,info!$E$7:$F$15,2,FALSE),"")</f>
        <v>32.44</v>
      </c>
      <c r="D38" s="36" t="s">
        <v>88</v>
      </c>
      <c r="E38" s="36" t="s">
        <v>93</v>
      </c>
      <c r="F38" s="36" t="s">
        <v>94</v>
      </c>
      <c r="G38" s="36">
        <v>1.25</v>
      </c>
      <c r="H38" s="36" t="s">
        <v>91</v>
      </c>
      <c r="I38" s="42">
        <f t="shared" si="2"/>
        <v>40.549999999999997</v>
      </c>
      <c r="J38" s="36">
        <v>12.5</v>
      </c>
      <c r="K38" s="36" t="s">
        <v>91</v>
      </c>
      <c r="L38" s="43">
        <f t="shared" si="1"/>
        <v>3.2439999999999998</v>
      </c>
      <c r="M38" s="36">
        <v>4</v>
      </c>
      <c r="N38" s="38">
        <v>850</v>
      </c>
      <c r="O38" s="44">
        <f t="shared" si="0"/>
        <v>3400</v>
      </c>
    </row>
    <row r="39" spans="1:15" s="36" customFormat="1" x14ac:dyDescent="0.25">
      <c r="A39" s="126"/>
      <c r="C39" s="42" t="str">
        <f>IFERROR(VLOOKUP(B39:B134,info!$E$7:$F$15,2,FALSE),"")</f>
        <v/>
      </c>
      <c r="I39" s="42" t="str">
        <f t="shared" si="2"/>
        <v xml:space="preserve"> </v>
      </c>
      <c r="L39" s="43" t="str">
        <f t="shared" si="1"/>
        <v/>
      </c>
      <c r="N39" s="38"/>
      <c r="O39" s="44">
        <f t="shared" si="0"/>
        <v>0</v>
      </c>
    </row>
    <row r="40" spans="1:15" s="36" customFormat="1" x14ac:dyDescent="0.25">
      <c r="A40" s="126"/>
      <c r="C40" s="42" t="str">
        <f>IFERROR(VLOOKUP(B40:B135,info!$E$7:$F$15,2,FALSE),"")</f>
        <v/>
      </c>
      <c r="I40" s="42" t="str">
        <f t="shared" si="2"/>
        <v xml:space="preserve"> </v>
      </c>
      <c r="L40" s="43" t="str">
        <f t="shared" si="1"/>
        <v/>
      </c>
      <c r="N40" s="38"/>
      <c r="O40" s="44">
        <f t="shared" si="0"/>
        <v>0</v>
      </c>
    </row>
    <row r="41" spans="1:15" s="36" customFormat="1" ht="15.75" thickBot="1" x14ac:dyDescent="0.3">
      <c r="A41" s="126"/>
      <c r="C41" s="42" t="str">
        <f>IFERROR(VLOOKUP(B41:B136,info!$E$7:$F$15,2,FALSE),"")</f>
        <v/>
      </c>
      <c r="I41" s="42" t="str">
        <f t="shared" si="2"/>
        <v xml:space="preserve"> </v>
      </c>
      <c r="L41" s="43" t="str">
        <f t="shared" si="1"/>
        <v/>
      </c>
      <c r="N41" s="38"/>
      <c r="O41" s="44">
        <f t="shared" si="0"/>
        <v>0</v>
      </c>
    </row>
    <row r="42" spans="1:15" s="36" customFormat="1" x14ac:dyDescent="0.25">
      <c r="A42" s="130" t="s">
        <v>4</v>
      </c>
      <c r="B42" s="49"/>
      <c r="C42" s="39" t="str">
        <f>IFERROR(VLOOKUP(B42:B137,info!$E$7:$F$15,2,FALSE),"")</f>
        <v/>
      </c>
      <c r="D42" s="49"/>
      <c r="E42" s="49"/>
      <c r="F42" s="49"/>
      <c r="G42" s="49"/>
      <c r="H42" s="49"/>
      <c r="I42" s="39" t="str">
        <f t="shared" si="2"/>
        <v xml:space="preserve"> </v>
      </c>
      <c r="J42" s="49"/>
      <c r="K42" s="49"/>
      <c r="L42" s="40" t="str">
        <f t="shared" si="1"/>
        <v/>
      </c>
      <c r="M42" s="49"/>
      <c r="N42" s="50"/>
      <c r="O42" s="41">
        <f t="shared" si="0"/>
        <v>0</v>
      </c>
    </row>
    <row r="43" spans="1:15" s="36" customFormat="1" x14ac:dyDescent="0.25">
      <c r="A43" s="131"/>
      <c r="B43" s="51"/>
      <c r="C43" s="42" t="str">
        <f>IFERROR(VLOOKUP(B43:B138,info!$E$7:$F$15,2,FALSE),"")</f>
        <v/>
      </c>
      <c r="D43" s="51"/>
      <c r="E43" s="51"/>
      <c r="F43" s="51"/>
      <c r="G43" s="51"/>
      <c r="H43" s="51"/>
      <c r="I43" s="42" t="str">
        <f t="shared" si="2"/>
        <v xml:space="preserve"> </v>
      </c>
      <c r="J43" s="51"/>
      <c r="K43" s="51"/>
      <c r="L43" s="43" t="str">
        <f t="shared" si="1"/>
        <v/>
      </c>
      <c r="M43" s="51"/>
      <c r="N43" s="52"/>
      <c r="O43" s="44">
        <f t="shared" si="0"/>
        <v>0</v>
      </c>
    </row>
    <row r="44" spans="1:15" s="36" customFormat="1" x14ac:dyDescent="0.25">
      <c r="A44" s="131"/>
      <c r="B44" s="51"/>
      <c r="C44" s="42" t="str">
        <f>IFERROR(VLOOKUP(B44:B139,info!$E$7:$F$15,2,FALSE),"")</f>
        <v/>
      </c>
      <c r="D44" s="51"/>
      <c r="E44" s="51"/>
      <c r="F44" s="51"/>
      <c r="G44" s="51"/>
      <c r="H44" s="51"/>
      <c r="I44" s="42" t="str">
        <f t="shared" si="2"/>
        <v xml:space="preserve"> </v>
      </c>
      <c r="J44" s="51"/>
      <c r="K44" s="51"/>
      <c r="L44" s="43" t="str">
        <f t="shared" si="1"/>
        <v/>
      </c>
      <c r="M44" s="51"/>
      <c r="N44" s="52"/>
      <c r="O44" s="44">
        <f t="shared" si="0"/>
        <v>0</v>
      </c>
    </row>
    <row r="45" spans="1:15" s="36" customFormat="1" x14ac:dyDescent="0.25">
      <c r="A45" s="131"/>
      <c r="B45" s="51"/>
      <c r="C45" s="42" t="str">
        <f>IFERROR(VLOOKUP(B45:B140,info!$E$7:$F$15,2,FALSE),"")</f>
        <v/>
      </c>
      <c r="D45" s="51"/>
      <c r="E45" s="51"/>
      <c r="F45" s="51"/>
      <c r="G45" s="51"/>
      <c r="H45" s="51"/>
      <c r="I45" s="42" t="str">
        <f t="shared" si="2"/>
        <v xml:space="preserve"> </v>
      </c>
      <c r="J45" s="51"/>
      <c r="K45" s="51"/>
      <c r="L45" s="43" t="str">
        <f t="shared" si="1"/>
        <v/>
      </c>
      <c r="M45" s="51"/>
      <c r="N45" s="52"/>
      <c r="O45" s="44">
        <f t="shared" si="0"/>
        <v>0</v>
      </c>
    </row>
    <row r="46" spans="1:15" s="36" customFormat="1" x14ac:dyDescent="0.25">
      <c r="A46" s="126" t="s">
        <v>4</v>
      </c>
      <c r="B46" s="36" t="s">
        <v>29</v>
      </c>
      <c r="C46" s="42">
        <f>IFERROR(VLOOKUP(B46:B141,info!$E$7:$F$15,2,FALSE),"")</f>
        <v>32.44</v>
      </c>
      <c r="D46" s="36" t="s">
        <v>77</v>
      </c>
      <c r="E46" s="36" t="s">
        <v>79</v>
      </c>
      <c r="F46" s="36" t="s">
        <v>80</v>
      </c>
      <c r="G46" s="36">
        <v>300</v>
      </c>
      <c r="H46" s="36" t="s">
        <v>83</v>
      </c>
      <c r="I46" s="42">
        <f t="shared" si="2"/>
        <v>9732</v>
      </c>
      <c r="J46" s="36">
        <v>50</v>
      </c>
      <c r="K46" s="36" t="s">
        <v>83</v>
      </c>
      <c r="L46" s="43">
        <f t="shared" si="1"/>
        <v>194.64</v>
      </c>
      <c r="M46" s="36">
        <v>200</v>
      </c>
      <c r="N46" s="38">
        <v>40</v>
      </c>
      <c r="O46" s="44">
        <f t="shared" si="0"/>
        <v>8000</v>
      </c>
    </row>
    <row r="47" spans="1:15" s="36" customFormat="1" x14ac:dyDescent="0.25">
      <c r="A47" s="126"/>
      <c r="C47" s="42" t="str">
        <f>IFERROR(VLOOKUP(B47:B142,info!$E$7:$F$15,2,FALSE),"")</f>
        <v/>
      </c>
      <c r="I47" s="42" t="str">
        <f t="shared" si="2"/>
        <v xml:space="preserve"> </v>
      </c>
      <c r="L47" s="43" t="str">
        <f t="shared" si="1"/>
        <v/>
      </c>
      <c r="N47" s="38"/>
      <c r="O47" s="44">
        <f t="shared" si="0"/>
        <v>0</v>
      </c>
    </row>
    <row r="48" spans="1:15" s="36" customFormat="1" x14ac:dyDescent="0.25">
      <c r="A48" s="126"/>
      <c r="C48" s="42" t="str">
        <f>IFERROR(VLOOKUP(B48:B143,info!$E$7:$F$15,2,FALSE),"")</f>
        <v/>
      </c>
      <c r="I48" s="42" t="str">
        <f t="shared" si="2"/>
        <v xml:space="preserve"> </v>
      </c>
      <c r="L48" s="43" t="str">
        <f t="shared" si="1"/>
        <v/>
      </c>
      <c r="N48" s="38"/>
      <c r="O48" s="44">
        <f t="shared" si="0"/>
        <v>0</v>
      </c>
    </row>
    <row r="49" spans="1:15" s="36" customFormat="1" ht="15.75" thickBot="1" x14ac:dyDescent="0.3">
      <c r="A49" s="126"/>
      <c r="C49" s="42" t="str">
        <f>IFERROR(VLOOKUP(B49:B144,info!$E$7:$F$15,2,FALSE),"")</f>
        <v/>
      </c>
      <c r="I49" s="42" t="str">
        <f t="shared" si="2"/>
        <v xml:space="preserve"> </v>
      </c>
      <c r="L49" s="43" t="str">
        <f t="shared" si="1"/>
        <v/>
      </c>
      <c r="N49" s="38"/>
      <c r="O49" s="44">
        <f t="shared" si="0"/>
        <v>0</v>
      </c>
    </row>
    <row r="50" spans="1:15" s="36" customFormat="1" x14ac:dyDescent="0.25">
      <c r="A50" s="130" t="s">
        <v>5</v>
      </c>
      <c r="B50" s="49" t="s">
        <v>29</v>
      </c>
      <c r="C50" s="39">
        <f>IFERROR(VLOOKUP(B50:B145,info!$E$7:$F$15,2,FALSE),"")</f>
        <v>32.44</v>
      </c>
      <c r="D50" s="49" t="s">
        <v>88</v>
      </c>
      <c r="E50" s="49" t="s">
        <v>129</v>
      </c>
      <c r="F50" s="49" t="s">
        <v>142</v>
      </c>
      <c r="G50" s="49">
        <v>80</v>
      </c>
      <c r="H50" s="49" t="s">
        <v>91</v>
      </c>
      <c r="I50" s="39">
        <f t="shared" si="2"/>
        <v>2595.1999999999998</v>
      </c>
      <c r="J50" s="49">
        <v>128</v>
      </c>
      <c r="K50" s="49" t="s">
        <v>91</v>
      </c>
      <c r="L50" s="40">
        <f t="shared" si="1"/>
        <v>20.274999999999999</v>
      </c>
      <c r="M50" s="49">
        <v>20</v>
      </c>
      <c r="N50" s="50">
        <v>23</v>
      </c>
      <c r="O50" s="41">
        <f t="shared" si="0"/>
        <v>460</v>
      </c>
    </row>
    <row r="51" spans="1:15" s="36" customFormat="1" x14ac:dyDescent="0.25">
      <c r="A51" s="131"/>
      <c r="B51" s="51" t="s">
        <v>29</v>
      </c>
      <c r="C51" s="42">
        <f>IFERROR(VLOOKUP(B51:B146,info!$E$7:$F$15,2,FALSE),"")</f>
        <v>32.44</v>
      </c>
      <c r="D51" s="51" t="s">
        <v>88</v>
      </c>
      <c r="E51" s="51" t="s">
        <v>134</v>
      </c>
      <c r="F51" s="51" t="s">
        <v>145</v>
      </c>
      <c r="G51" s="51">
        <v>40</v>
      </c>
      <c r="H51" s="51" t="s">
        <v>91</v>
      </c>
      <c r="I51" s="42">
        <f t="shared" si="2"/>
        <v>1297.5999999999999</v>
      </c>
      <c r="J51" s="51">
        <v>128</v>
      </c>
      <c r="K51" s="51" t="s">
        <v>91</v>
      </c>
      <c r="L51" s="43">
        <f t="shared" si="1"/>
        <v>10.137499999999999</v>
      </c>
      <c r="M51" s="51">
        <v>10</v>
      </c>
      <c r="N51" s="52">
        <v>25</v>
      </c>
      <c r="O51" s="44">
        <f t="shared" si="0"/>
        <v>250</v>
      </c>
    </row>
    <row r="52" spans="1:15" s="36" customFormat="1" x14ac:dyDescent="0.25">
      <c r="A52" s="131"/>
      <c r="B52" s="51"/>
      <c r="C52" s="42" t="str">
        <f>IFERROR(VLOOKUP(B52:B147,info!$E$7:$F$15,2,FALSE),"")</f>
        <v/>
      </c>
      <c r="D52" s="51"/>
      <c r="E52" s="51"/>
      <c r="F52" s="51"/>
      <c r="G52" s="51"/>
      <c r="H52" s="51"/>
      <c r="I52" s="42" t="str">
        <f t="shared" si="2"/>
        <v xml:space="preserve"> </v>
      </c>
      <c r="J52" s="51"/>
      <c r="K52" s="51"/>
      <c r="L52" s="43" t="str">
        <f t="shared" si="1"/>
        <v/>
      </c>
      <c r="M52" s="51"/>
      <c r="N52" s="52"/>
      <c r="O52" s="44">
        <f t="shared" si="0"/>
        <v>0</v>
      </c>
    </row>
    <row r="53" spans="1:15" s="36" customFormat="1" x14ac:dyDescent="0.25">
      <c r="A53" s="131"/>
      <c r="B53" s="51"/>
      <c r="C53" s="42" t="str">
        <f>IFERROR(VLOOKUP(B53:B148,info!$E$7:$F$15,2,FALSE),"")</f>
        <v/>
      </c>
      <c r="D53" s="51"/>
      <c r="E53" s="51"/>
      <c r="F53" s="51"/>
      <c r="G53" s="51"/>
      <c r="H53" s="51"/>
      <c r="I53" s="42" t="str">
        <f t="shared" si="2"/>
        <v xml:space="preserve"> </v>
      </c>
      <c r="J53" s="51"/>
      <c r="K53" s="51"/>
      <c r="L53" s="43" t="str">
        <f t="shared" si="1"/>
        <v/>
      </c>
      <c r="M53" s="51"/>
      <c r="N53" s="52"/>
      <c r="O53" s="44">
        <f t="shared" si="0"/>
        <v>0</v>
      </c>
    </row>
    <row r="54" spans="1:15" s="36" customFormat="1" x14ac:dyDescent="0.25">
      <c r="A54" s="126" t="s">
        <v>5</v>
      </c>
      <c r="C54" s="42" t="str">
        <f>IFERROR(VLOOKUP(B54:B149,info!$E$7:$F$15,2,FALSE),"")</f>
        <v/>
      </c>
      <c r="I54" s="42" t="str">
        <f t="shared" si="2"/>
        <v xml:space="preserve"> </v>
      </c>
      <c r="L54" s="43" t="str">
        <f t="shared" si="1"/>
        <v/>
      </c>
      <c r="N54" s="38"/>
      <c r="O54" s="44">
        <f t="shared" si="0"/>
        <v>0</v>
      </c>
    </row>
    <row r="55" spans="1:15" s="36" customFormat="1" x14ac:dyDescent="0.25">
      <c r="A55" s="126"/>
      <c r="C55" s="42" t="str">
        <f>IFERROR(VLOOKUP(B55:B150,info!$E$7:$F$15,2,FALSE),"")</f>
        <v/>
      </c>
      <c r="I55" s="42" t="str">
        <f t="shared" si="2"/>
        <v xml:space="preserve"> </v>
      </c>
      <c r="L55" s="43" t="str">
        <f t="shared" si="1"/>
        <v/>
      </c>
      <c r="N55" s="38"/>
      <c r="O55" s="44">
        <f t="shared" si="0"/>
        <v>0</v>
      </c>
    </row>
    <row r="56" spans="1:15" s="36" customFormat="1" x14ac:dyDescent="0.25">
      <c r="A56" s="126"/>
      <c r="C56" s="42" t="str">
        <f>IFERROR(VLOOKUP(B56:B151,info!$E$7:$F$15,2,FALSE),"")</f>
        <v/>
      </c>
      <c r="I56" s="42" t="str">
        <f t="shared" si="2"/>
        <v xml:space="preserve"> </v>
      </c>
      <c r="L56" s="43" t="str">
        <f t="shared" si="1"/>
        <v/>
      </c>
      <c r="N56" s="38"/>
      <c r="O56" s="44">
        <f t="shared" si="0"/>
        <v>0</v>
      </c>
    </row>
    <row r="57" spans="1:15" s="36" customFormat="1" ht="15.75" thickBot="1" x14ac:dyDescent="0.3">
      <c r="A57" s="126"/>
      <c r="C57" s="42" t="str">
        <f>IFERROR(VLOOKUP(B57:B152,info!$E$7:$F$15,2,FALSE),"")</f>
        <v/>
      </c>
      <c r="I57" s="42" t="str">
        <f t="shared" si="2"/>
        <v xml:space="preserve"> </v>
      </c>
      <c r="L57" s="43" t="str">
        <f t="shared" si="1"/>
        <v/>
      </c>
      <c r="N57" s="38"/>
      <c r="O57" s="44">
        <f t="shared" si="0"/>
        <v>0</v>
      </c>
    </row>
    <row r="58" spans="1:15" s="36" customFormat="1" x14ac:dyDescent="0.25">
      <c r="A58" s="130" t="s">
        <v>6</v>
      </c>
      <c r="B58" s="49"/>
      <c r="C58" s="39" t="str">
        <f>IFERROR(VLOOKUP(B58:B153,info!$E$7:$F$15,2,FALSE),"")</f>
        <v/>
      </c>
      <c r="D58" s="49"/>
      <c r="E58" s="49"/>
      <c r="F58" s="49"/>
      <c r="G58" s="49"/>
      <c r="H58" s="49"/>
      <c r="I58" s="39" t="str">
        <f t="shared" si="2"/>
        <v xml:space="preserve"> </v>
      </c>
      <c r="J58" s="49"/>
      <c r="K58" s="49"/>
      <c r="L58" s="40" t="str">
        <f t="shared" si="1"/>
        <v/>
      </c>
      <c r="M58" s="49"/>
      <c r="N58" s="50"/>
      <c r="O58" s="41">
        <f t="shared" si="0"/>
        <v>0</v>
      </c>
    </row>
    <row r="59" spans="1:15" s="36" customFormat="1" x14ac:dyDescent="0.25">
      <c r="A59" s="131"/>
      <c r="B59" s="51" t="s">
        <v>29</v>
      </c>
      <c r="C59" s="42">
        <f>IFERROR(VLOOKUP(B59:B154,info!$E$7:$F$15,2,FALSE),"")</f>
        <v>32.44</v>
      </c>
      <c r="D59" s="51" t="s">
        <v>103</v>
      </c>
      <c r="E59" s="51" t="s">
        <v>110</v>
      </c>
      <c r="F59" s="51" t="s">
        <v>111</v>
      </c>
      <c r="G59" s="51">
        <v>0</v>
      </c>
      <c r="H59" s="51"/>
      <c r="I59" s="42">
        <f t="shared" si="2"/>
        <v>0</v>
      </c>
      <c r="J59" s="51">
        <v>0</v>
      </c>
      <c r="K59" s="51"/>
      <c r="L59" s="43" t="str">
        <f t="shared" si="1"/>
        <v/>
      </c>
      <c r="M59" s="51">
        <v>0</v>
      </c>
      <c r="N59" s="52">
        <v>0</v>
      </c>
      <c r="O59" s="44">
        <f t="shared" si="0"/>
        <v>0</v>
      </c>
    </row>
    <row r="60" spans="1:15" s="36" customFormat="1" x14ac:dyDescent="0.25">
      <c r="A60" s="131"/>
      <c r="B60" s="51"/>
      <c r="C60" s="42" t="str">
        <f>IFERROR(VLOOKUP(B60:B155,info!$E$7:$F$15,2,FALSE),"")</f>
        <v/>
      </c>
      <c r="D60" s="51"/>
      <c r="E60" s="51"/>
      <c r="F60" s="51"/>
      <c r="G60" s="51"/>
      <c r="H60" s="51"/>
      <c r="I60" s="42" t="str">
        <f t="shared" si="2"/>
        <v xml:space="preserve"> </v>
      </c>
      <c r="J60" s="51"/>
      <c r="K60" s="51"/>
      <c r="L60" s="43" t="str">
        <f t="shared" si="1"/>
        <v/>
      </c>
      <c r="M60" s="51"/>
      <c r="N60" s="52"/>
      <c r="O60" s="44">
        <f t="shared" si="0"/>
        <v>0</v>
      </c>
    </row>
    <row r="61" spans="1:15" s="36" customFormat="1" x14ac:dyDescent="0.25">
      <c r="A61" s="131"/>
      <c r="B61" s="51"/>
      <c r="C61" s="42" t="str">
        <f>IFERROR(VLOOKUP(B61:B156,info!$E$7:$F$15,2,FALSE),"")</f>
        <v/>
      </c>
      <c r="D61" s="51"/>
      <c r="E61" s="51"/>
      <c r="F61" s="51"/>
      <c r="G61" s="51"/>
      <c r="H61" s="51"/>
      <c r="I61" s="42" t="str">
        <f t="shared" si="2"/>
        <v xml:space="preserve"> </v>
      </c>
      <c r="J61" s="51"/>
      <c r="K61" s="51"/>
      <c r="L61" s="43" t="str">
        <f t="shared" si="1"/>
        <v/>
      </c>
      <c r="M61" s="51"/>
      <c r="N61" s="52"/>
      <c r="O61" s="44">
        <f t="shared" si="0"/>
        <v>0</v>
      </c>
    </row>
    <row r="62" spans="1:15" s="36" customFormat="1" x14ac:dyDescent="0.25">
      <c r="A62" s="126" t="s">
        <v>6</v>
      </c>
      <c r="B62" s="36" t="s">
        <v>29</v>
      </c>
      <c r="C62" s="42">
        <f>IFERROR(VLOOKUP(B62:B157,info!$E$7:$F$15,2,FALSE),"")</f>
        <v>32.44</v>
      </c>
      <c r="D62" s="36" t="s">
        <v>85</v>
      </c>
      <c r="E62" s="36" t="s">
        <v>143</v>
      </c>
      <c r="F62" s="36" t="s">
        <v>87</v>
      </c>
      <c r="G62" s="36">
        <v>200</v>
      </c>
      <c r="H62" s="36" t="s">
        <v>83</v>
      </c>
      <c r="I62" s="42">
        <f t="shared" si="2"/>
        <v>6488</v>
      </c>
      <c r="J62" s="36">
        <v>50</v>
      </c>
      <c r="K62" s="36" t="s">
        <v>83</v>
      </c>
      <c r="L62" s="43">
        <f t="shared" si="1"/>
        <v>129.76</v>
      </c>
      <c r="M62" s="36">
        <v>130</v>
      </c>
      <c r="N62" s="38">
        <v>12.5</v>
      </c>
      <c r="O62" s="44">
        <f t="shared" si="0"/>
        <v>1625</v>
      </c>
    </row>
    <row r="63" spans="1:15" s="36" customFormat="1" x14ac:dyDescent="0.25">
      <c r="A63" s="126"/>
      <c r="C63" s="42" t="str">
        <f>IFERROR(VLOOKUP(B63:B158,info!$E$7:$F$15,2,FALSE),"")</f>
        <v/>
      </c>
      <c r="E63" s="100"/>
      <c r="I63" s="42" t="str">
        <f t="shared" si="2"/>
        <v xml:space="preserve"> </v>
      </c>
      <c r="L63" s="43" t="str">
        <f t="shared" si="1"/>
        <v/>
      </c>
      <c r="N63" s="38"/>
      <c r="O63" s="44">
        <f t="shared" si="0"/>
        <v>0</v>
      </c>
    </row>
    <row r="64" spans="1:15" s="36" customFormat="1" x14ac:dyDescent="0.25">
      <c r="A64" s="126"/>
      <c r="C64" s="42" t="str">
        <f>IFERROR(VLOOKUP(B64:B159,info!$E$7:$F$15,2,FALSE),"")</f>
        <v/>
      </c>
      <c r="I64" s="42" t="str">
        <f t="shared" si="2"/>
        <v xml:space="preserve"> </v>
      </c>
      <c r="L64" s="43" t="str">
        <f t="shared" si="1"/>
        <v/>
      </c>
      <c r="N64" s="38"/>
      <c r="O64" s="44">
        <f t="shared" si="0"/>
        <v>0</v>
      </c>
    </row>
    <row r="65" spans="1:15" s="36" customFormat="1" ht="15.75" thickBot="1" x14ac:dyDescent="0.3">
      <c r="A65" s="126"/>
      <c r="C65" s="42" t="str">
        <f>IFERROR(VLOOKUP(B65:B160,info!$E$7:$F$15,2,FALSE),"")</f>
        <v/>
      </c>
      <c r="I65" s="42" t="str">
        <f t="shared" si="2"/>
        <v xml:space="preserve"> </v>
      </c>
      <c r="L65" s="43" t="str">
        <f t="shared" si="1"/>
        <v/>
      </c>
      <c r="N65" s="38"/>
      <c r="O65" s="44">
        <f t="shared" si="0"/>
        <v>0</v>
      </c>
    </row>
    <row r="66" spans="1:15" s="36" customFormat="1" x14ac:dyDescent="0.25">
      <c r="A66" s="130" t="s">
        <v>7</v>
      </c>
      <c r="B66" s="49"/>
      <c r="C66" s="39" t="str">
        <f>IFERROR(VLOOKUP(B66:B161,info!$E$7:$F$15,2,FALSE),"")</f>
        <v/>
      </c>
      <c r="D66" s="49"/>
      <c r="E66" s="49"/>
      <c r="F66" s="49"/>
      <c r="G66" s="49"/>
      <c r="H66" s="49"/>
      <c r="I66" s="39" t="str">
        <f t="shared" ref="I66:I97" si="3">IFERROR(C66*G66, " ")</f>
        <v xml:space="preserve"> </v>
      </c>
      <c r="J66" s="49"/>
      <c r="K66" s="49"/>
      <c r="L66" s="40" t="str">
        <f t="shared" si="1"/>
        <v/>
      </c>
      <c r="M66" s="49"/>
      <c r="N66" s="50"/>
      <c r="O66" s="41">
        <f t="shared" ref="O66:O97" si="4">N66*M66</f>
        <v>0</v>
      </c>
    </row>
    <row r="67" spans="1:15" s="36" customFormat="1" x14ac:dyDescent="0.25">
      <c r="A67" s="131"/>
      <c r="B67" s="51"/>
      <c r="C67" s="42" t="str">
        <f>IFERROR(VLOOKUP(B67:B162,info!$E$7:$F$15,2,FALSE),"")</f>
        <v/>
      </c>
      <c r="D67" s="51"/>
      <c r="E67" s="51"/>
      <c r="F67" s="51"/>
      <c r="G67" s="51"/>
      <c r="H67" s="51"/>
      <c r="I67" s="42" t="str">
        <f t="shared" si="3"/>
        <v xml:space="preserve"> </v>
      </c>
      <c r="J67" s="51"/>
      <c r="K67" s="51"/>
      <c r="L67" s="43" t="str">
        <f t="shared" ref="L67:L97" si="5">IFERROR(I67/J67, "")</f>
        <v/>
      </c>
      <c r="M67" s="51"/>
      <c r="N67" s="52"/>
      <c r="O67" s="44">
        <f t="shared" si="4"/>
        <v>0</v>
      </c>
    </row>
    <row r="68" spans="1:15" s="36" customFormat="1" x14ac:dyDescent="0.25">
      <c r="A68" s="131"/>
      <c r="B68" s="51"/>
      <c r="C68" s="42" t="str">
        <f>IFERROR(VLOOKUP(B68:B163,info!$E$7:$F$15,2,FALSE),"")</f>
        <v/>
      </c>
      <c r="D68" s="51"/>
      <c r="E68" s="51"/>
      <c r="F68" s="51"/>
      <c r="G68" s="51"/>
      <c r="H68" s="51"/>
      <c r="I68" s="42" t="str">
        <f t="shared" si="3"/>
        <v xml:space="preserve"> </v>
      </c>
      <c r="J68" s="51"/>
      <c r="K68" s="51"/>
      <c r="L68" s="43" t="str">
        <f t="shared" si="5"/>
        <v/>
      </c>
      <c r="M68" s="51"/>
      <c r="N68" s="52"/>
      <c r="O68" s="44">
        <f t="shared" si="4"/>
        <v>0</v>
      </c>
    </row>
    <row r="69" spans="1:15" s="36" customFormat="1" x14ac:dyDescent="0.25">
      <c r="A69" s="131"/>
      <c r="B69" s="51"/>
      <c r="C69" s="42" t="str">
        <f>IFERROR(VLOOKUP(B69:B164,info!$E$7:$F$15,2,FALSE),"")</f>
        <v/>
      </c>
      <c r="D69" s="51"/>
      <c r="E69" s="51"/>
      <c r="F69" s="51"/>
      <c r="G69" s="51"/>
      <c r="H69" s="51"/>
      <c r="I69" s="42" t="str">
        <f t="shared" si="3"/>
        <v xml:space="preserve"> </v>
      </c>
      <c r="J69" s="51"/>
      <c r="K69" s="51"/>
      <c r="L69" s="43" t="str">
        <f t="shared" si="5"/>
        <v/>
      </c>
      <c r="M69" s="51"/>
      <c r="N69" s="52"/>
      <c r="O69" s="44">
        <f t="shared" si="4"/>
        <v>0</v>
      </c>
    </row>
    <row r="70" spans="1:15" s="36" customFormat="1" x14ac:dyDescent="0.25">
      <c r="A70" s="126" t="s">
        <v>7</v>
      </c>
      <c r="B70" s="36" t="s">
        <v>29</v>
      </c>
      <c r="C70" s="42">
        <f>IFERROR(VLOOKUP(B70:B165,info!$E$7:$F$15,2,FALSE),"")</f>
        <v>32.44</v>
      </c>
      <c r="D70" s="36" t="s">
        <v>88</v>
      </c>
      <c r="E70" s="36" t="s">
        <v>89</v>
      </c>
      <c r="F70" s="36" t="s">
        <v>90</v>
      </c>
      <c r="G70" s="36">
        <v>6.5</v>
      </c>
      <c r="H70" s="36" t="s">
        <v>91</v>
      </c>
      <c r="I70" s="42">
        <f t="shared" si="3"/>
        <v>210.85999999999999</v>
      </c>
      <c r="J70" s="36">
        <v>18</v>
      </c>
      <c r="K70" s="36" t="s">
        <v>91</v>
      </c>
      <c r="L70" s="43">
        <f t="shared" si="5"/>
        <v>11.714444444444444</v>
      </c>
      <c r="M70" s="36">
        <v>13</v>
      </c>
      <c r="N70" s="38">
        <v>241</v>
      </c>
      <c r="O70" s="44">
        <f t="shared" si="4"/>
        <v>3133</v>
      </c>
    </row>
    <row r="71" spans="1:15" s="36" customFormat="1" x14ac:dyDescent="0.25">
      <c r="A71" s="126"/>
      <c r="C71" s="42" t="str">
        <f>IFERROR(VLOOKUP(B71:B166,info!$E$7:$F$15,2,FALSE),"")</f>
        <v/>
      </c>
      <c r="I71" s="42" t="str">
        <f t="shared" si="3"/>
        <v xml:space="preserve"> </v>
      </c>
      <c r="L71" s="43" t="str">
        <f t="shared" si="5"/>
        <v/>
      </c>
      <c r="N71" s="38"/>
      <c r="O71" s="44">
        <f t="shared" si="4"/>
        <v>0</v>
      </c>
    </row>
    <row r="72" spans="1:15" s="36" customFormat="1" x14ac:dyDescent="0.25">
      <c r="A72" s="126"/>
      <c r="C72" s="42" t="str">
        <f>IFERROR(VLOOKUP(B72:B167,info!$E$7:$F$15,2,FALSE),"")</f>
        <v/>
      </c>
      <c r="I72" s="42" t="str">
        <f t="shared" si="3"/>
        <v xml:space="preserve"> </v>
      </c>
      <c r="L72" s="43" t="str">
        <f t="shared" si="5"/>
        <v/>
      </c>
      <c r="N72" s="38"/>
      <c r="O72" s="44">
        <f t="shared" si="4"/>
        <v>0</v>
      </c>
    </row>
    <row r="73" spans="1:15" s="36" customFormat="1" ht="15.75" thickBot="1" x14ac:dyDescent="0.3">
      <c r="A73" s="126"/>
      <c r="C73" s="42" t="str">
        <f>IFERROR(VLOOKUP(B73:B168,info!$E$7:$F$15,2,FALSE),"")</f>
        <v/>
      </c>
      <c r="I73" s="42" t="str">
        <f t="shared" si="3"/>
        <v xml:space="preserve"> </v>
      </c>
      <c r="L73" s="43" t="str">
        <f t="shared" si="5"/>
        <v/>
      </c>
      <c r="N73" s="38"/>
      <c r="O73" s="44">
        <f t="shared" si="4"/>
        <v>0</v>
      </c>
    </row>
    <row r="74" spans="1:15" s="36" customFormat="1" x14ac:dyDescent="0.25">
      <c r="A74" s="130" t="s">
        <v>8</v>
      </c>
      <c r="B74" s="49"/>
      <c r="C74" s="39" t="str">
        <f>IFERROR(VLOOKUP(B74:B169,info!$E$7:$F$15,2,FALSE),"")</f>
        <v/>
      </c>
      <c r="D74" s="49"/>
      <c r="E74" s="49"/>
      <c r="F74" s="49"/>
      <c r="G74" s="49"/>
      <c r="H74" s="49"/>
      <c r="I74" s="39" t="str">
        <f t="shared" si="3"/>
        <v xml:space="preserve"> </v>
      </c>
      <c r="J74" s="49"/>
      <c r="K74" s="49"/>
      <c r="L74" s="40" t="str">
        <f t="shared" si="5"/>
        <v/>
      </c>
      <c r="M74" s="49"/>
      <c r="N74" s="50"/>
      <c r="O74" s="41">
        <f t="shared" si="4"/>
        <v>0</v>
      </c>
    </row>
    <row r="75" spans="1:15" s="36" customFormat="1" x14ac:dyDescent="0.25">
      <c r="A75" s="131"/>
      <c r="B75" s="51"/>
      <c r="C75" s="42" t="str">
        <f>IFERROR(VLOOKUP(B75:B170,info!$E$7:$F$15,2,FALSE),"")</f>
        <v/>
      </c>
      <c r="D75" s="51"/>
      <c r="E75" s="51"/>
      <c r="F75" s="51"/>
      <c r="G75" s="51"/>
      <c r="H75" s="51"/>
      <c r="I75" s="42" t="str">
        <f t="shared" si="3"/>
        <v xml:space="preserve"> </v>
      </c>
      <c r="J75" s="51"/>
      <c r="K75" s="51"/>
      <c r="L75" s="43" t="str">
        <f t="shared" si="5"/>
        <v/>
      </c>
      <c r="M75" s="51"/>
      <c r="N75" s="52"/>
      <c r="O75" s="44">
        <f t="shared" si="4"/>
        <v>0</v>
      </c>
    </row>
    <row r="76" spans="1:15" s="36" customFormat="1" x14ac:dyDescent="0.25">
      <c r="A76" s="131"/>
      <c r="B76" s="51"/>
      <c r="C76" s="42" t="str">
        <f>IFERROR(VLOOKUP(B76:B171,info!$E$7:$F$15,2,FALSE),"")</f>
        <v/>
      </c>
      <c r="D76" s="51"/>
      <c r="E76" s="51"/>
      <c r="F76" s="51"/>
      <c r="G76" s="51"/>
      <c r="H76" s="51"/>
      <c r="I76" s="42" t="str">
        <f t="shared" si="3"/>
        <v xml:space="preserve"> </v>
      </c>
      <c r="J76" s="51"/>
      <c r="K76" s="51"/>
      <c r="L76" s="43" t="str">
        <f t="shared" si="5"/>
        <v/>
      </c>
      <c r="M76" s="51"/>
      <c r="N76" s="52"/>
      <c r="O76" s="44">
        <f t="shared" si="4"/>
        <v>0</v>
      </c>
    </row>
    <row r="77" spans="1:15" s="36" customFormat="1" x14ac:dyDescent="0.25">
      <c r="A77" s="131"/>
      <c r="B77" s="51"/>
      <c r="C77" s="42" t="str">
        <f>IFERROR(VLOOKUP(B77:B172,info!$E$7:$F$15,2,FALSE),"")</f>
        <v/>
      </c>
      <c r="D77" s="51"/>
      <c r="E77" s="51"/>
      <c r="F77" s="51"/>
      <c r="G77" s="51"/>
      <c r="H77" s="51"/>
      <c r="I77" s="42" t="str">
        <f t="shared" si="3"/>
        <v xml:space="preserve"> </v>
      </c>
      <c r="J77" s="51"/>
      <c r="K77" s="51"/>
      <c r="L77" s="43" t="str">
        <f t="shared" si="5"/>
        <v/>
      </c>
      <c r="M77" s="51"/>
      <c r="N77" s="52"/>
      <c r="O77" s="44">
        <f t="shared" si="4"/>
        <v>0</v>
      </c>
    </row>
    <row r="78" spans="1:15" s="36" customFormat="1" x14ac:dyDescent="0.25">
      <c r="A78" s="126" t="s">
        <v>8</v>
      </c>
      <c r="C78" s="42" t="str">
        <f>IFERROR(VLOOKUP(B78:B173,info!$E$7:$F$15,2,FALSE),"")</f>
        <v/>
      </c>
      <c r="I78" s="42" t="str">
        <f t="shared" si="3"/>
        <v xml:space="preserve"> </v>
      </c>
      <c r="L78" s="43" t="str">
        <f t="shared" si="5"/>
        <v/>
      </c>
      <c r="N78" s="38"/>
      <c r="O78" s="44">
        <f t="shared" si="4"/>
        <v>0</v>
      </c>
    </row>
    <row r="79" spans="1:15" s="36" customFormat="1" x14ac:dyDescent="0.25">
      <c r="A79" s="126"/>
      <c r="C79" s="42" t="str">
        <f>IFERROR(VLOOKUP(B79:B174,info!$E$7:$F$15,2,FALSE),"")</f>
        <v/>
      </c>
      <c r="I79" s="42" t="str">
        <f t="shared" si="3"/>
        <v xml:space="preserve"> </v>
      </c>
      <c r="L79" s="43" t="str">
        <f t="shared" si="5"/>
        <v/>
      </c>
      <c r="N79" s="38"/>
      <c r="O79" s="44">
        <f t="shared" si="4"/>
        <v>0</v>
      </c>
    </row>
    <row r="80" spans="1:15" s="36" customFormat="1" x14ac:dyDescent="0.25">
      <c r="A80" s="126"/>
      <c r="C80" s="42" t="str">
        <f>IFERROR(VLOOKUP(B80:B175,info!$E$7:$F$15,2,FALSE),"")</f>
        <v/>
      </c>
      <c r="I80" s="42" t="str">
        <f t="shared" si="3"/>
        <v xml:space="preserve"> </v>
      </c>
      <c r="L80" s="43" t="str">
        <f t="shared" si="5"/>
        <v/>
      </c>
      <c r="N80" s="38"/>
      <c r="O80" s="44">
        <f t="shared" si="4"/>
        <v>0</v>
      </c>
    </row>
    <row r="81" spans="1:15" s="36" customFormat="1" ht="15.75" thickBot="1" x14ac:dyDescent="0.3">
      <c r="A81" s="126"/>
      <c r="C81" s="42" t="str">
        <f>IFERROR(VLOOKUP(B81:B176,info!$E$7:$F$15,2,FALSE),"")</f>
        <v/>
      </c>
      <c r="I81" s="42" t="str">
        <f t="shared" si="3"/>
        <v xml:space="preserve"> </v>
      </c>
      <c r="L81" s="43" t="str">
        <f t="shared" si="5"/>
        <v/>
      </c>
      <c r="N81" s="38"/>
      <c r="O81" s="44">
        <f t="shared" si="4"/>
        <v>0</v>
      </c>
    </row>
    <row r="82" spans="1:15" s="36" customFormat="1" x14ac:dyDescent="0.25">
      <c r="A82" s="130" t="s">
        <v>9</v>
      </c>
      <c r="B82" s="49"/>
      <c r="C82" s="39" t="str">
        <f>IFERROR(VLOOKUP(B82:B177,info!$E$7:$F$15,2,FALSE),"")</f>
        <v/>
      </c>
      <c r="D82" s="49"/>
      <c r="E82" s="49"/>
      <c r="F82" s="49"/>
      <c r="G82" s="49"/>
      <c r="H82" s="49"/>
      <c r="I82" s="39" t="str">
        <f t="shared" si="3"/>
        <v xml:space="preserve"> </v>
      </c>
      <c r="J82" s="49"/>
      <c r="K82" s="49"/>
      <c r="L82" s="43" t="str">
        <f t="shared" si="5"/>
        <v/>
      </c>
      <c r="M82" s="49"/>
      <c r="N82" s="50"/>
      <c r="O82" s="41">
        <f t="shared" si="4"/>
        <v>0</v>
      </c>
    </row>
    <row r="83" spans="1:15" s="36" customFormat="1" x14ac:dyDescent="0.25">
      <c r="A83" s="131"/>
      <c r="B83" s="51"/>
      <c r="C83" s="42" t="str">
        <f>IFERROR(VLOOKUP(B83:B178,info!$E$7:$F$15,2,FALSE),"")</f>
        <v/>
      </c>
      <c r="D83" s="51"/>
      <c r="E83" s="51"/>
      <c r="F83" s="51"/>
      <c r="G83" s="51"/>
      <c r="H83" s="51"/>
      <c r="I83" s="42" t="str">
        <f t="shared" si="3"/>
        <v xml:space="preserve"> </v>
      </c>
      <c r="J83" s="51"/>
      <c r="K83" s="51"/>
      <c r="L83" s="43" t="str">
        <f t="shared" si="5"/>
        <v/>
      </c>
      <c r="M83" s="51"/>
      <c r="N83" s="52"/>
      <c r="O83" s="44">
        <f t="shared" si="4"/>
        <v>0</v>
      </c>
    </row>
    <row r="84" spans="1:15" s="36" customFormat="1" x14ac:dyDescent="0.25">
      <c r="A84" s="131"/>
      <c r="B84" s="51"/>
      <c r="C84" s="42" t="str">
        <f>IFERROR(VLOOKUP(B84:B179,info!$E$7:$F$15,2,FALSE),"")</f>
        <v/>
      </c>
      <c r="D84" s="51"/>
      <c r="E84" s="51"/>
      <c r="F84" s="51"/>
      <c r="G84" s="51"/>
      <c r="H84" s="51"/>
      <c r="I84" s="42" t="str">
        <f t="shared" si="3"/>
        <v xml:space="preserve"> </v>
      </c>
      <c r="J84" s="51"/>
      <c r="K84" s="51"/>
      <c r="L84" s="43" t="str">
        <f t="shared" si="5"/>
        <v/>
      </c>
      <c r="M84" s="51"/>
      <c r="N84" s="52"/>
      <c r="O84" s="44">
        <f t="shared" si="4"/>
        <v>0</v>
      </c>
    </row>
    <row r="85" spans="1:15" s="36" customFormat="1" x14ac:dyDescent="0.25">
      <c r="A85" s="131"/>
      <c r="B85" s="51"/>
      <c r="C85" s="42" t="str">
        <f>IFERROR(VLOOKUP(B85:B180,info!$E$7:$F$15,2,FALSE),"")</f>
        <v/>
      </c>
      <c r="D85" s="51"/>
      <c r="E85" s="51"/>
      <c r="F85" s="51"/>
      <c r="G85" s="51"/>
      <c r="H85" s="51"/>
      <c r="I85" s="42" t="str">
        <f t="shared" si="3"/>
        <v xml:space="preserve"> </v>
      </c>
      <c r="J85" s="51"/>
      <c r="K85" s="51"/>
      <c r="L85" s="43" t="str">
        <f t="shared" si="5"/>
        <v/>
      </c>
      <c r="M85" s="51"/>
      <c r="N85" s="52"/>
      <c r="O85" s="44">
        <f t="shared" si="4"/>
        <v>0</v>
      </c>
    </row>
    <row r="86" spans="1:15" s="36" customFormat="1" x14ac:dyDescent="0.25">
      <c r="A86" s="126" t="s">
        <v>9</v>
      </c>
      <c r="C86" s="42" t="str">
        <f>IFERROR(VLOOKUP(B86:B181,info!$E$7:$F$15,2,FALSE),"")</f>
        <v/>
      </c>
      <c r="I86" s="42" t="str">
        <f t="shared" si="3"/>
        <v xml:space="preserve"> </v>
      </c>
      <c r="L86" s="43" t="str">
        <f t="shared" si="5"/>
        <v/>
      </c>
      <c r="N86" s="38"/>
      <c r="O86" s="44">
        <f t="shared" si="4"/>
        <v>0</v>
      </c>
    </row>
    <row r="87" spans="1:15" s="36" customFormat="1" x14ac:dyDescent="0.25">
      <c r="A87" s="126"/>
      <c r="C87" s="42" t="str">
        <f>IFERROR(VLOOKUP(B87:B182,info!$E$7:$F$15,2,FALSE),"")</f>
        <v/>
      </c>
      <c r="I87" s="42" t="str">
        <f t="shared" si="3"/>
        <v xml:space="preserve"> </v>
      </c>
      <c r="L87" s="43" t="str">
        <f t="shared" si="5"/>
        <v/>
      </c>
      <c r="N87" s="38"/>
      <c r="O87" s="44">
        <f t="shared" si="4"/>
        <v>0</v>
      </c>
    </row>
    <row r="88" spans="1:15" s="36" customFormat="1" x14ac:dyDescent="0.25">
      <c r="A88" s="126"/>
      <c r="C88" s="42" t="str">
        <f>IFERROR(VLOOKUP(B88:B183,info!$E$7:$F$15,2,FALSE),"")</f>
        <v/>
      </c>
      <c r="I88" s="42" t="str">
        <f t="shared" si="3"/>
        <v xml:space="preserve"> </v>
      </c>
      <c r="L88" s="43" t="str">
        <f t="shared" si="5"/>
        <v/>
      </c>
      <c r="N88" s="38"/>
      <c r="O88" s="44">
        <f t="shared" si="4"/>
        <v>0</v>
      </c>
    </row>
    <row r="89" spans="1:15" s="36" customFormat="1" ht="15.75" thickBot="1" x14ac:dyDescent="0.3">
      <c r="A89" s="126"/>
      <c r="C89" s="42" t="str">
        <f>IFERROR(VLOOKUP(B89:B184,info!$E$7:$F$15,2,FALSE),"")</f>
        <v/>
      </c>
      <c r="I89" s="42" t="str">
        <f t="shared" si="3"/>
        <v xml:space="preserve"> </v>
      </c>
      <c r="L89" s="43" t="str">
        <f t="shared" si="5"/>
        <v/>
      </c>
      <c r="N89" s="38"/>
      <c r="O89" s="44">
        <f t="shared" si="4"/>
        <v>0</v>
      </c>
    </row>
    <row r="90" spans="1:15" s="36" customFormat="1" x14ac:dyDescent="0.25">
      <c r="A90" s="130" t="s">
        <v>10</v>
      </c>
      <c r="B90" s="49" t="s">
        <v>29</v>
      </c>
      <c r="C90" s="39">
        <f>IFERROR(VLOOKUP(B90:B185,info!$E$7:$F$15,2,FALSE),"")</f>
        <v>32.44</v>
      </c>
      <c r="D90" s="49" t="s">
        <v>127</v>
      </c>
      <c r="E90" s="49" t="s">
        <v>128</v>
      </c>
      <c r="F90" s="49" t="s">
        <v>105</v>
      </c>
      <c r="G90" s="49">
        <v>33</v>
      </c>
      <c r="H90" s="49" t="s">
        <v>106</v>
      </c>
      <c r="I90" s="39">
        <f t="shared" si="3"/>
        <v>1070.52</v>
      </c>
      <c r="J90" s="49">
        <v>66</v>
      </c>
      <c r="K90" s="49" t="s">
        <v>106</v>
      </c>
      <c r="L90" s="40">
        <f t="shared" si="5"/>
        <v>16.22</v>
      </c>
      <c r="M90" s="49">
        <v>18</v>
      </c>
      <c r="N90" s="50">
        <v>1400</v>
      </c>
      <c r="O90" s="41">
        <f t="shared" si="4"/>
        <v>25200</v>
      </c>
    </row>
    <row r="91" spans="1:15" s="36" customFormat="1" x14ac:dyDescent="0.25">
      <c r="A91" s="131"/>
      <c r="B91" s="51"/>
      <c r="C91" s="42" t="str">
        <f>IFERROR(VLOOKUP(B91:B186,info!$E$7:$F$15,2,FALSE),"")</f>
        <v/>
      </c>
      <c r="D91" s="51"/>
      <c r="E91" s="51"/>
      <c r="F91" s="51"/>
      <c r="G91" s="51"/>
      <c r="H91" s="51"/>
      <c r="I91" s="42" t="str">
        <f t="shared" si="3"/>
        <v xml:space="preserve"> </v>
      </c>
      <c r="J91" s="51"/>
      <c r="K91" s="51"/>
      <c r="L91" s="43" t="str">
        <f t="shared" si="5"/>
        <v/>
      </c>
      <c r="M91" s="51"/>
      <c r="N91" s="52"/>
      <c r="O91" s="44">
        <f t="shared" si="4"/>
        <v>0</v>
      </c>
    </row>
    <row r="92" spans="1:15" s="36" customFormat="1" x14ac:dyDescent="0.25">
      <c r="A92" s="131"/>
      <c r="B92" s="51"/>
      <c r="C92" s="42" t="str">
        <f>IFERROR(VLOOKUP(B92:B187,info!$E$7:$F$15,2,FALSE),"")</f>
        <v/>
      </c>
      <c r="D92" s="51"/>
      <c r="E92" s="51"/>
      <c r="F92" s="51"/>
      <c r="G92" s="51"/>
      <c r="H92" s="51"/>
      <c r="I92" s="42" t="str">
        <f t="shared" si="3"/>
        <v xml:space="preserve"> </v>
      </c>
      <c r="J92" s="51"/>
      <c r="K92" s="51"/>
      <c r="L92" s="43" t="str">
        <f t="shared" si="5"/>
        <v/>
      </c>
      <c r="M92" s="51"/>
      <c r="N92" s="52"/>
      <c r="O92" s="44">
        <f t="shared" si="4"/>
        <v>0</v>
      </c>
    </row>
    <row r="93" spans="1:15" s="36" customFormat="1" x14ac:dyDescent="0.25">
      <c r="A93" s="131"/>
      <c r="B93" s="51"/>
      <c r="C93" s="42" t="str">
        <f>IFERROR(VLOOKUP(B93:B188,info!$E$7:$F$15,2,FALSE),"")</f>
        <v/>
      </c>
      <c r="D93" s="51"/>
      <c r="E93" s="51"/>
      <c r="F93" s="51"/>
      <c r="G93" s="51"/>
      <c r="H93" s="51"/>
      <c r="I93" s="42" t="str">
        <f t="shared" si="3"/>
        <v xml:space="preserve"> </v>
      </c>
      <c r="J93" s="51"/>
      <c r="K93" s="51"/>
      <c r="L93" s="43" t="str">
        <f t="shared" si="5"/>
        <v/>
      </c>
      <c r="M93" s="51"/>
      <c r="N93" s="52"/>
      <c r="O93" s="44">
        <f t="shared" si="4"/>
        <v>0</v>
      </c>
    </row>
    <row r="94" spans="1:15" s="36" customFormat="1" x14ac:dyDescent="0.25">
      <c r="A94" s="126" t="s">
        <v>10</v>
      </c>
      <c r="C94" s="42" t="str">
        <f>IFERROR(VLOOKUP(B94:B189,info!$E$7:$F$15,2,FALSE),"")</f>
        <v/>
      </c>
      <c r="I94" s="42" t="str">
        <f t="shared" si="3"/>
        <v xml:space="preserve"> </v>
      </c>
      <c r="L94" s="43" t="str">
        <f t="shared" si="5"/>
        <v/>
      </c>
      <c r="N94" s="38"/>
      <c r="O94" s="44">
        <f t="shared" si="4"/>
        <v>0</v>
      </c>
    </row>
    <row r="95" spans="1:15" s="36" customFormat="1" x14ac:dyDescent="0.25">
      <c r="A95" s="126"/>
      <c r="C95" s="42" t="str">
        <f>IFERROR(VLOOKUP(B95:B190,info!$E$7:$F$15,2,FALSE),"")</f>
        <v/>
      </c>
      <c r="I95" s="42" t="str">
        <f t="shared" si="3"/>
        <v xml:space="preserve"> </v>
      </c>
      <c r="L95" s="43" t="str">
        <f t="shared" si="5"/>
        <v/>
      </c>
      <c r="N95" s="38"/>
      <c r="O95" s="44">
        <f t="shared" si="4"/>
        <v>0</v>
      </c>
    </row>
    <row r="96" spans="1:15" s="36" customFormat="1" x14ac:dyDescent="0.25">
      <c r="A96" s="126"/>
      <c r="C96" s="42" t="str">
        <f>IFERROR(VLOOKUP(B96:B191,info!$E$7:$F$15,2,FALSE),"")</f>
        <v/>
      </c>
      <c r="I96" s="42" t="str">
        <f t="shared" si="3"/>
        <v xml:space="preserve"> </v>
      </c>
      <c r="L96" s="43" t="str">
        <f t="shared" si="5"/>
        <v/>
      </c>
      <c r="N96" s="38"/>
      <c r="O96" s="44">
        <f t="shared" si="4"/>
        <v>0</v>
      </c>
    </row>
    <row r="97" spans="1:15" s="36" customFormat="1" ht="15.75" thickBot="1" x14ac:dyDescent="0.3">
      <c r="A97" s="129"/>
      <c r="B97" s="34"/>
      <c r="C97" s="53" t="str">
        <f>IFERROR(VLOOKUP(B97:B192,info!$E$7:$F$15,2,FALSE),"")</f>
        <v/>
      </c>
      <c r="D97" s="34"/>
      <c r="E97" s="34"/>
      <c r="F97" s="34"/>
      <c r="G97" s="34"/>
      <c r="H97" s="34"/>
      <c r="I97" s="53" t="str">
        <f t="shared" si="3"/>
        <v xml:space="preserve"> </v>
      </c>
      <c r="J97" s="34"/>
      <c r="K97" s="34"/>
      <c r="L97" s="54" t="str">
        <f t="shared" si="5"/>
        <v/>
      </c>
      <c r="M97" s="34"/>
      <c r="N97" s="35"/>
      <c r="O97" s="55">
        <f t="shared" si="4"/>
        <v>0</v>
      </c>
    </row>
    <row r="98" spans="1:15" s="36" customFormat="1" x14ac:dyDescent="0.25">
      <c r="L98" s="37"/>
      <c r="N98" s="38"/>
      <c r="O98" s="38"/>
    </row>
    <row r="99" spans="1:15" x14ac:dyDescent="0.25">
      <c r="L99" s="32"/>
    </row>
    <row r="100" spans="1:15" x14ac:dyDescent="0.25">
      <c r="L100" s="32"/>
    </row>
    <row r="101" spans="1:15" x14ac:dyDescent="0.25">
      <c r="L101" s="32"/>
      <c r="O101" s="33">
        <f>SUM(O2:O100)</f>
        <v>58148</v>
      </c>
    </row>
    <row r="102" spans="1:15" x14ac:dyDescent="0.25">
      <c r="L102" s="32"/>
    </row>
    <row r="103" spans="1:15" x14ac:dyDescent="0.25">
      <c r="L103" s="32"/>
    </row>
    <row r="104" spans="1:15" x14ac:dyDescent="0.25">
      <c r="L104" s="32"/>
    </row>
    <row r="105" spans="1:15" x14ac:dyDescent="0.25">
      <c r="L105" s="32"/>
    </row>
    <row r="106" spans="1:15" x14ac:dyDescent="0.25">
      <c r="L106" s="32"/>
    </row>
  </sheetData>
  <mergeCells count="24">
    <mergeCell ref="A94:A97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info!$E$7:$E$15</xm:f>
          </x14:formula1>
          <xm:sqref>B2:B97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M19"/>
  <sheetViews>
    <sheetView workbookViewId="0">
      <selection activeCell="F19" sqref="F19"/>
    </sheetView>
  </sheetViews>
  <sheetFormatPr defaultRowHeight="15" x14ac:dyDescent="0.25"/>
  <cols>
    <col min="5" max="5" width="17.7109375" customWidth="1"/>
    <col min="6" max="6" width="16.42578125" customWidth="1"/>
  </cols>
  <sheetData>
    <row r="6" spans="5:13" x14ac:dyDescent="0.25">
      <c r="L6">
        <v>1.3</v>
      </c>
      <c r="M6">
        <v>1.5</v>
      </c>
    </row>
    <row r="7" spans="5:13" x14ac:dyDescent="0.25">
      <c r="E7" t="s">
        <v>24</v>
      </c>
      <c r="F7">
        <v>20.07</v>
      </c>
      <c r="L7">
        <v>1.4</v>
      </c>
      <c r="M7">
        <v>1.2</v>
      </c>
    </row>
    <row r="8" spans="5:13" x14ac:dyDescent="0.25">
      <c r="E8" t="s">
        <v>25</v>
      </c>
      <c r="F8">
        <v>5.6</v>
      </c>
      <c r="L8">
        <v>1.3</v>
      </c>
      <c r="M8">
        <v>1</v>
      </c>
    </row>
    <row r="9" spans="5:13" x14ac:dyDescent="0.25">
      <c r="E9" t="s">
        <v>26</v>
      </c>
      <c r="F9">
        <f>F7+F8</f>
        <v>25.67</v>
      </c>
      <c r="L9">
        <v>2</v>
      </c>
      <c r="M9">
        <v>1.32</v>
      </c>
    </row>
    <row r="10" spans="5:13" x14ac:dyDescent="0.25">
      <c r="E10" t="s">
        <v>27</v>
      </c>
      <c r="F10">
        <v>17.41</v>
      </c>
      <c r="L10">
        <v>1</v>
      </c>
      <c r="M10">
        <v>2</v>
      </c>
    </row>
    <row r="11" spans="5:13" x14ac:dyDescent="0.25">
      <c r="E11" t="s">
        <v>28</v>
      </c>
      <c r="F11">
        <f>F9+F10</f>
        <v>43.08</v>
      </c>
      <c r="L11">
        <v>1.23</v>
      </c>
      <c r="M11">
        <v>1</v>
      </c>
    </row>
    <row r="12" spans="5:13" x14ac:dyDescent="0.25">
      <c r="E12" t="s">
        <v>11</v>
      </c>
      <c r="F12">
        <v>15.27</v>
      </c>
      <c r="L12">
        <v>1</v>
      </c>
      <c r="M12">
        <v>1.8</v>
      </c>
    </row>
    <row r="13" spans="5:13" x14ac:dyDescent="0.25">
      <c r="E13" t="s">
        <v>12</v>
      </c>
      <c r="F13">
        <v>17.170000000000002</v>
      </c>
      <c r="L13">
        <v>1.34</v>
      </c>
      <c r="M13">
        <v>1.1000000000000001</v>
      </c>
    </row>
    <row r="14" spans="5:13" x14ac:dyDescent="0.25">
      <c r="E14" t="s">
        <v>29</v>
      </c>
      <c r="F14">
        <f>F12+F13</f>
        <v>32.44</v>
      </c>
      <c r="L14">
        <v>1.4</v>
      </c>
      <c r="M14">
        <v>1</v>
      </c>
    </row>
    <row r="15" spans="5:13" x14ac:dyDescent="0.25">
      <c r="L15">
        <v>1.54</v>
      </c>
      <c r="M15">
        <v>1</v>
      </c>
    </row>
    <row r="16" spans="5:13" x14ac:dyDescent="0.25">
      <c r="L16">
        <v>1.3</v>
      </c>
      <c r="M16">
        <v>1.45</v>
      </c>
    </row>
    <row r="17" spans="12:13" x14ac:dyDescent="0.25">
      <c r="L17">
        <v>1</v>
      </c>
      <c r="M17">
        <v>1</v>
      </c>
    </row>
    <row r="18" spans="12:13" x14ac:dyDescent="0.25">
      <c r="L18">
        <v>1</v>
      </c>
      <c r="M18">
        <v>1.8</v>
      </c>
    </row>
    <row r="19" spans="12:13" x14ac:dyDescent="0.25">
      <c r="L1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90" zoomScaleNormal="90" workbookViewId="0">
      <pane ySplit="1" topLeftCell="A17" activePane="bottomLeft" state="frozen"/>
      <selection pane="bottomLeft" activeCell="C35" sqref="C35"/>
    </sheetView>
  </sheetViews>
  <sheetFormatPr defaultColWidth="9.140625" defaultRowHeight="15" x14ac:dyDescent="0.25"/>
  <cols>
    <col min="1" max="1" width="33" style="7" bestFit="1" customWidth="1"/>
    <col min="2" max="2" width="35" style="7" bestFit="1" customWidth="1"/>
    <col min="3" max="3" width="35" style="7" customWidth="1"/>
    <col min="4" max="5" width="15.42578125" style="7" customWidth="1"/>
    <col min="6" max="6" width="15.42578125" style="92" customWidth="1"/>
    <col min="7" max="7" width="30.7109375" style="12" customWidth="1"/>
    <col min="8" max="8" width="20.42578125" style="7" customWidth="1"/>
    <col min="9" max="9" width="18.28515625" style="7" customWidth="1"/>
    <col min="10" max="16384" width="9.140625" style="7"/>
  </cols>
  <sheetData>
    <row r="1" spans="1:8" s="4" customFormat="1" ht="42.75" thickBot="1" x14ac:dyDescent="0.3">
      <c r="A1" s="1" t="s">
        <v>32</v>
      </c>
      <c r="B1" s="2" t="s">
        <v>33</v>
      </c>
      <c r="C1" s="2" t="s">
        <v>156</v>
      </c>
      <c r="D1" s="2" t="s">
        <v>119</v>
      </c>
      <c r="E1" s="71" t="s">
        <v>118</v>
      </c>
      <c r="F1" s="83" t="s">
        <v>124</v>
      </c>
      <c r="G1" s="3" t="s">
        <v>34</v>
      </c>
    </row>
    <row r="2" spans="1:8" ht="20.25" customHeight="1" thickBot="1" x14ac:dyDescent="0.3">
      <c r="A2" s="5"/>
      <c r="B2" s="5"/>
      <c r="C2" s="5"/>
      <c r="D2" s="5"/>
      <c r="E2" s="5"/>
      <c r="F2" s="84"/>
      <c r="G2" s="6"/>
    </row>
    <row r="3" spans="1:8" s="8" customFormat="1" ht="21.6" customHeight="1" x14ac:dyDescent="0.25">
      <c r="A3" s="69" t="s">
        <v>114</v>
      </c>
      <c r="B3" s="132" t="s">
        <v>35</v>
      </c>
      <c r="C3" s="132"/>
      <c r="D3" s="132"/>
      <c r="E3" s="23"/>
      <c r="F3" s="85"/>
      <c r="G3" s="70">
        <f>competition!O101</f>
        <v>112299.5</v>
      </c>
    </row>
    <row r="4" spans="1:8" s="8" customFormat="1" ht="21" x14ac:dyDescent="0.25">
      <c r="A4" s="74" t="s">
        <v>115</v>
      </c>
      <c r="B4" s="133"/>
      <c r="C4" s="133"/>
      <c r="D4" s="133"/>
      <c r="E4" s="24"/>
      <c r="F4" s="86"/>
      <c r="G4" s="75">
        <f>practice!O101</f>
        <v>58148</v>
      </c>
    </row>
    <row r="5" spans="1:8" s="8" customFormat="1" ht="21.75" thickBot="1" x14ac:dyDescent="0.3">
      <c r="A5" s="139" t="s">
        <v>121</v>
      </c>
      <c r="B5" s="140"/>
      <c r="C5" s="140"/>
      <c r="D5" s="140"/>
      <c r="E5" s="141"/>
      <c r="F5" s="87"/>
      <c r="G5" s="76">
        <f>G3+G4</f>
        <v>170447.5</v>
      </c>
      <c r="H5" s="99"/>
    </row>
    <row r="6" spans="1:8" s="8" customFormat="1" ht="21.75" thickBot="1" x14ac:dyDescent="0.3">
      <c r="A6" s="9"/>
      <c r="B6" s="10"/>
      <c r="C6" s="10"/>
      <c r="D6" s="10"/>
      <c r="E6" s="10"/>
      <c r="F6" s="88"/>
      <c r="G6" s="11"/>
    </row>
    <row r="7" spans="1:8" s="8" customFormat="1" ht="21" x14ac:dyDescent="0.25">
      <c r="A7" s="143" t="s">
        <v>171</v>
      </c>
      <c r="B7" s="144"/>
      <c r="C7" s="144"/>
      <c r="D7" s="144"/>
      <c r="E7" s="144"/>
      <c r="F7" s="145"/>
      <c r="G7" s="146"/>
    </row>
    <row r="8" spans="1:8" ht="15.75" x14ac:dyDescent="0.25">
      <c r="A8" s="26" t="s">
        <v>36</v>
      </c>
      <c r="B8" s="25" t="s">
        <v>37</v>
      </c>
      <c r="C8" s="28"/>
      <c r="D8" s="25">
        <v>80</v>
      </c>
      <c r="E8" s="25" t="s">
        <v>123</v>
      </c>
      <c r="F8" s="89">
        <v>10</v>
      </c>
      <c r="G8" s="15">
        <f>F8*D8</f>
        <v>800</v>
      </c>
    </row>
    <row r="9" spans="1:8" ht="15.75" x14ac:dyDescent="0.25">
      <c r="A9" s="26" t="s">
        <v>38</v>
      </c>
      <c r="B9" s="25" t="s">
        <v>39</v>
      </c>
      <c r="C9" s="28"/>
      <c r="D9" s="25">
        <v>10</v>
      </c>
      <c r="E9" s="25" t="s">
        <v>130</v>
      </c>
      <c r="F9" s="89">
        <v>25</v>
      </c>
      <c r="G9" s="15">
        <f t="shared" ref="G9:G19" si="0">F9*D9</f>
        <v>250</v>
      </c>
    </row>
    <row r="10" spans="1:8" ht="15.75" x14ac:dyDescent="0.25">
      <c r="A10" s="26" t="s">
        <v>40</v>
      </c>
      <c r="B10" s="25" t="s">
        <v>41</v>
      </c>
      <c r="C10" s="28"/>
      <c r="D10" s="25">
        <v>20</v>
      </c>
      <c r="E10" s="25" t="s">
        <v>130</v>
      </c>
      <c r="F10" s="89">
        <v>20</v>
      </c>
      <c r="G10" s="15">
        <f t="shared" si="0"/>
        <v>400</v>
      </c>
    </row>
    <row r="11" spans="1:8" ht="15.75" x14ac:dyDescent="0.25">
      <c r="A11" s="26" t="s">
        <v>42</v>
      </c>
      <c r="B11" s="25" t="s">
        <v>43</v>
      </c>
      <c r="C11" s="28"/>
      <c r="D11" s="25">
        <v>5</v>
      </c>
      <c r="E11" s="25" t="s">
        <v>130</v>
      </c>
      <c r="F11" s="89">
        <v>30</v>
      </c>
      <c r="G11" s="15">
        <f t="shared" si="0"/>
        <v>150</v>
      </c>
    </row>
    <row r="12" spans="1:8" ht="15.75" x14ac:dyDescent="0.25">
      <c r="A12" s="27" t="s">
        <v>122</v>
      </c>
      <c r="B12" s="28" t="s">
        <v>125</v>
      </c>
      <c r="C12" s="28" t="s">
        <v>133</v>
      </c>
      <c r="D12" s="28">
        <v>10</v>
      </c>
      <c r="E12" s="28" t="s">
        <v>188</v>
      </c>
      <c r="F12" s="89">
        <v>250</v>
      </c>
      <c r="G12" s="15">
        <f t="shared" si="0"/>
        <v>2500</v>
      </c>
    </row>
    <row r="13" spans="1:8" ht="15.75" x14ac:dyDescent="0.25">
      <c r="A13" s="26" t="s">
        <v>44</v>
      </c>
      <c r="B13" s="25" t="s">
        <v>45</v>
      </c>
      <c r="C13" s="28"/>
      <c r="D13" s="25">
        <v>2.5</v>
      </c>
      <c r="E13" s="25" t="s">
        <v>130</v>
      </c>
      <c r="F13" s="89">
        <v>375</v>
      </c>
      <c r="G13" s="15">
        <f t="shared" si="0"/>
        <v>937.5</v>
      </c>
    </row>
    <row r="14" spans="1:8" ht="15.75" x14ac:dyDescent="0.25">
      <c r="A14" s="26" t="s">
        <v>46</v>
      </c>
      <c r="B14" s="25" t="s">
        <v>173</v>
      </c>
      <c r="C14" s="28"/>
      <c r="D14" s="25">
        <v>20</v>
      </c>
      <c r="E14" s="25" t="s">
        <v>181</v>
      </c>
      <c r="F14" s="89">
        <v>145</v>
      </c>
      <c r="G14" s="15">
        <f t="shared" si="0"/>
        <v>2900</v>
      </c>
    </row>
    <row r="15" spans="1:8" ht="15.75" x14ac:dyDescent="0.25">
      <c r="A15" s="27" t="s">
        <v>131</v>
      </c>
      <c r="B15" s="28" t="s">
        <v>174</v>
      </c>
      <c r="C15" s="28"/>
      <c r="D15" s="28">
        <v>20</v>
      </c>
      <c r="E15" s="28" t="s">
        <v>130</v>
      </c>
      <c r="F15" s="89">
        <v>70</v>
      </c>
      <c r="G15" s="15">
        <f t="shared" si="0"/>
        <v>1400</v>
      </c>
    </row>
    <row r="16" spans="1:8" ht="15.75" x14ac:dyDescent="0.25">
      <c r="A16" s="27" t="s">
        <v>132</v>
      </c>
      <c r="B16" s="28" t="s">
        <v>175</v>
      </c>
      <c r="C16" s="28" t="s">
        <v>182</v>
      </c>
      <c r="D16" s="28">
        <v>50</v>
      </c>
      <c r="E16" s="28" t="s">
        <v>189</v>
      </c>
      <c r="F16" s="89">
        <v>60</v>
      </c>
      <c r="G16" s="15">
        <f t="shared" si="0"/>
        <v>3000</v>
      </c>
    </row>
    <row r="17" spans="1:7" ht="15.75" x14ac:dyDescent="0.25">
      <c r="A17" s="108" t="s">
        <v>170</v>
      </c>
      <c r="B17" s="109" t="s">
        <v>126</v>
      </c>
      <c r="C17" s="109" t="s">
        <v>187</v>
      </c>
      <c r="D17" s="110">
        <v>78</v>
      </c>
      <c r="E17" s="110" t="s">
        <v>123</v>
      </c>
      <c r="F17" s="89">
        <v>5</v>
      </c>
      <c r="G17" s="15">
        <f t="shared" si="0"/>
        <v>390</v>
      </c>
    </row>
    <row r="18" spans="1:7" ht="15.75" x14ac:dyDescent="0.25">
      <c r="A18" s="108" t="s">
        <v>176</v>
      </c>
      <c r="B18" s="109" t="s">
        <v>177</v>
      </c>
      <c r="C18" s="109" t="s">
        <v>178</v>
      </c>
      <c r="D18" s="109">
        <v>3</v>
      </c>
      <c r="E18" s="109" t="s">
        <v>179</v>
      </c>
      <c r="F18" s="89">
        <v>50</v>
      </c>
      <c r="G18" s="15">
        <f t="shared" si="0"/>
        <v>150</v>
      </c>
    </row>
    <row r="19" spans="1:7" ht="15.75" x14ac:dyDescent="0.25">
      <c r="A19" s="26" t="s">
        <v>151</v>
      </c>
      <c r="B19" s="25" t="s">
        <v>126</v>
      </c>
      <c r="C19" s="28"/>
      <c r="D19" s="25">
        <v>10</v>
      </c>
      <c r="E19" s="25" t="s">
        <v>130</v>
      </c>
      <c r="F19" s="89">
        <v>25</v>
      </c>
      <c r="G19" s="15">
        <f t="shared" si="0"/>
        <v>250</v>
      </c>
    </row>
    <row r="20" spans="1:7" s="4" customFormat="1" ht="21.75" thickBot="1" x14ac:dyDescent="0.3">
      <c r="A20" s="137" t="s">
        <v>121</v>
      </c>
      <c r="B20" s="138"/>
      <c r="C20" s="138"/>
      <c r="D20" s="138"/>
      <c r="E20" s="138"/>
      <c r="F20" s="90"/>
      <c r="G20" s="76">
        <f>SUM(G8:G19)</f>
        <v>13127.5</v>
      </c>
    </row>
    <row r="21" spans="1:7" ht="16.5" thickBot="1" x14ac:dyDescent="0.3">
      <c r="A21" s="19"/>
      <c r="B21" s="19"/>
      <c r="C21" s="19"/>
      <c r="D21" s="19"/>
      <c r="E21" s="19"/>
      <c r="F21" s="91"/>
      <c r="G21" s="20"/>
    </row>
    <row r="22" spans="1:7" s="8" customFormat="1" ht="21" x14ac:dyDescent="0.25">
      <c r="A22" s="147" t="s">
        <v>47</v>
      </c>
      <c r="B22" s="148"/>
      <c r="C22" s="148"/>
      <c r="D22" s="148"/>
      <c r="E22" s="148"/>
      <c r="F22" s="149"/>
      <c r="G22" s="150"/>
    </row>
    <row r="23" spans="1:7" ht="15.75" x14ac:dyDescent="0.25">
      <c r="A23" s="26" t="s">
        <v>48</v>
      </c>
      <c r="B23" s="25" t="s">
        <v>49</v>
      </c>
      <c r="C23" s="98"/>
      <c r="D23" s="102">
        <v>5</v>
      </c>
      <c r="E23" s="25" t="s">
        <v>180</v>
      </c>
      <c r="F23" s="89">
        <v>20</v>
      </c>
      <c r="G23" s="15">
        <f>F23*D23</f>
        <v>100</v>
      </c>
    </row>
    <row r="24" spans="1:7" ht="15.75" x14ac:dyDescent="0.25">
      <c r="A24" s="26" t="s">
        <v>50</v>
      </c>
      <c r="B24" s="25" t="s">
        <v>51</v>
      </c>
      <c r="C24" s="98"/>
      <c r="D24" s="102">
        <v>4</v>
      </c>
      <c r="E24" s="109" t="s">
        <v>152</v>
      </c>
      <c r="F24" s="89">
        <v>15</v>
      </c>
      <c r="G24" s="15">
        <f t="shared" ref="G24:G30" si="1">F24*D24</f>
        <v>60</v>
      </c>
    </row>
    <row r="25" spans="1:7" ht="15.75" x14ac:dyDescent="0.25">
      <c r="A25" s="26" t="s">
        <v>52</v>
      </c>
      <c r="B25" s="25" t="s">
        <v>51</v>
      </c>
      <c r="C25" s="98"/>
      <c r="D25" s="102">
        <v>8</v>
      </c>
      <c r="E25" s="109" t="s">
        <v>152</v>
      </c>
      <c r="F25" s="89">
        <v>20</v>
      </c>
      <c r="G25" s="15">
        <f t="shared" si="1"/>
        <v>160</v>
      </c>
    </row>
    <row r="26" spans="1:7" ht="15.75" x14ac:dyDescent="0.25">
      <c r="A26" s="26" t="s">
        <v>53</v>
      </c>
      <c r="B26" s="25" t="s">
        <v>54</v>
      </c>
      <c r="C26" s="98"/>
      <c r="D26" s="102">
        <v>8</v>
      </c>
      <c r="E26" s="109" t="s">
        <v>152</v>
      </c>
      <c r="F26" s="89">
        <v>10</v>
      </c>
      <c r="G26" s="15">
        <f t="shared" si="1"/>
        <v>80</v>
      </c>
    </row>
    <row r="27" spans="1:7" ht="15.75" x14ac:dyDescent="0.25">
      <c r="A27" s="26" t="s">
        <v>55</v>
      </c>
      <c r="B27" s="25" t="s">
        <v>56</v>
      </c>
      <c r="C27" s="98"/>
      <c r="D27" s="102">
        <v>8</v>
      </c>
      <c r="E27" s="109" t="s">
        <v>152</v>
      </c>
      <c r="F27" s="89">
        <v>10</v>
      </c>
      <c r="G27" s="15">
        <f t="shared" si="1"/>
        <v>80</v>
      </c>
    </row>
    <row r="28" spans="1:7" ht="15.75" x14ac:dyDescent="0.25">
      <c r="A28" s="26" t="s">
        <v>57</v>
      </c>
      <c r="B28" s="25" t="s">
        <v>58</v>
      </c>
      <c r="C28" s="98"/>
      <c r="D28" s="102">
        <v>10</v>
      </c>
      <c r="E28" s="109" t="s">
        <v>130</v>
      </c>
      <c r="F28" s="89">
        <v>32</v>
      </c>
      <c r="G28" s="15">
        <f t="shared" si="1"/>
        <v>320</v>
      </c>
    </row>
    <row r="29" spans="1:7" ht="15.75" x14ac:dyDescent="0.25">
      <c r="A29" s="26" t="s">
        <v>59</v>
      </c>
      <c r="B29" s="25" t="s">
        <v>58</v>
      </c>
      <c r="C29" s="98"/>
      <c r="D29" s="102">
        <v>10</v>
      </c>
      <c r="E29" s="109" t="s">
        <v>130</v>
      </c>
      <c r="F29" s="89">
        <v>30</v>
      </c>
      <c r="G29" s="15">
        <f t="shared" si="1"/>
        <v>300</v>
      </c>
    </row>
    <row r="30" spans="1:7" ht="15.75" x14ac:dyDescent="0.25">
      <c r="A30" s="27" t="s">
        <v>60</v>
      </c>
      <c r="B30" s="28" t="s">
        <v>58</v>
      </c>
      <c r="C30" s="98"/>
      <c r="D30" s="102">
        <v>10</v>
      </c>
      <c r="E30" s="109" t="s">
        <v>130</v>
      </c>
      <c r="F30" s="89">
        <v>70</v>
      </c>
      <c r="G30" s="15">
        <f t="shared" si="1"/>
        <v>700</v>
      </c>
    </row>
    <row r="31" spans="1:7" s="4" customFormat="1" ht="21.75" thickBot="1" x14ac:dyDescent="0.3">
      <c r="A31" s="139" t="s">
        <v>121</v>
      </c>
      <c r="B31" s="140"/>
      <c r="C31" s="140"/>
      <c r="D31" s="140"/>
      <c r="E31" s="141"/>
      <c r="F31" s="87"/>
      <c r="G31" s="76">
        <f>SUM(G23:G30)</f>
        <v>1800</v>
      </c>
    </row>
    <row r="32" spans="1:7" x14ac:dyDescent="0.25">
      <c r="G32" s="7"/>
    </row>
    <row r="33" spans="1:9" ht="16.5" thickBot="1" x14ac:dyDescent="0.3">
      <c r="A33" s="21"/>
      <c r="B33" s="21"/>
      <c r="C33" s="21"/>
      <c r="D33" s="21"/>
      <c r="E33" s="21"/>
      <c r="F33" s="93"/>
      <c r="G33" s="22"/>
    </row>
    <row r="34" spans="1:9" s="8" customFormat="1" ht="21" x14ac:dyDescent="0.25">
      <c r="A34" s="143" t="s">
        <v>61</v>
      </c>
      <c r="B34" s="144"/>
      <c r="C34" s="144"/>
      <c r="D34" s="144"/>
      <c r="E34" s="144"/>
      <c r="F34" s="145"/>
      <c r="G34" s="146"/>
    </row>
    <row r="35" spans="1:9" ht="15.75" x14ac:dyDescent="0.25">
      <c r="A35" s="142" t="s">
        <v>100</v>
      </c>
      <c r="B35" s="134"/>
      <c r="C35" s="28"/>
      <c r="D35" s="134" t="s">
        <v>116</v>
      </c>
      <c r="E35" s="134"/>
      <c r="F35" s="135"/>
      <c r="G35" s="136"/>
    </row>
    <row r="36" spans="1:9" ht="15.75" x14ac:dyDescent="0.25">
      <c r="A36" s="142" t="s">
        <v>102</v>
      </c>
      <c r="B36" s="134"/>
      <c r="C36" s="28"/>
      <c r="D36" s="134" t="s">
        <v>117</v>
      </c>
      <c r="E36" s="134"/>
      <c r="F36" s="135"/>
      <c r="G36" s="136"/>
    </row>
    <row r="37" spans="1:9" ht="15.75" thickBot="1" x14ac:dyDescent="0.3">
      <c r="A37" s="151" t="s">
        <v>101</v>
      </c>
      <c r="B37" s="152"/>
      <c r="C37" s="77" t="s">
        <v>149</v>
      </c>
      <c r="D37" s="77">
        <v>25000</v>
      </c>
      <c r="E37" s="77" t="s">
        <v>150</v>
      </c>
      <c r="F37" s="94">
        <v>0.4</v>
      </c>
      <c r="G37" s="78">
        <f>F37*D37</f>
        <v>10000</v>
      </c>
    </row>
    <row r="38" spans="1:9" ht="15.75" x14ac:dyDescent="0.25">
      <c r="A38" s="21"/>
      <c r="B38" s="21"/>
      <c r="C38" s="21"/>
      <c r="D38" s="21"/>
      <c r="E38" s="21"/>
      <c r="F38" s="93"/>
      <c r="G38" s="22"/>
    </row>
    <row r="39" spans="1:9" ht="16.5" thickBot="1" x14ac:dyDescent="0.3">
      <c r="A39" s="21"/>
      <c r="B39" s="21"/>
      <c r="C39" s="21"/>
      <c r="D39" s="21"/>
      <c r="E39" s="21"/>
      <c r="F39" s="93"/>
      <c r="G39" s="22"/>
    </row>
    <row r="40" spans="1:9" s="8" customFormat="1" ht="21" x14ac:dyDescent="0.25">
      <c r="A40" s="143" t="s">
        <v>62</v>
      </c>
      <c r="B40" s="144"/>
      <c r="C40" s="144"/>
      <c r="D40" s="144"/>
      <c r="E40" s="145"/>
      <c r="F40" s="145"/>
      <c r="G40" s="146"/>
    </row>
    <row r="41" spans="1:9" ht="16.5" thickBot="1" x14ac:dyDescent="0.3">
      <c r="A41" s="16" t="s">
        <v>63</v>
      </c>
      <c r="B41" s="17" t="s">
        <v>64</v>
      </c>
      <c r="C41" s="17"/>
      <c r="D41" s="17">
        <v>25</v>
      </c>
      <c r="E41" s="73"/>
      <c r="F41" s="95"/>
      <c r="G41" s="18">
        <v>1000</v>
      </c>
    </row>
    <row r="42" spans="1:9" ht="15.75" x14ac:dyDescent="0.25">
      <c r="A42" s="21"/>
      <c r="B42" s="21"/>
      <c r="C42" s="21"/>
      <c r="D42" s="21"/>
      <c r="E42" s="21"/>
      <c r="F42" s="93"/>
      <c r="G42" s="22"/>
    </row>
    <row r="43" spans="1:9" ht="21.75" thickBot="1" x14ac:dyDescent="0.3">
      <c r="A43" s="21"/>
      <c r="B43" s="21"/>
      <c r="C43" s="21"/>
      <c r="D43" s="21"/>
      <c r="E43" s="21"/>
      <c r="F43" s="93"/>
      <c r="G43" s="22"/>
      <c r="H43" s="8"/>
      <c r="I43" s="111">
        <f>157200+75000</f>
        <v>232200</v>
      </c>
    </row>
    <row r="44" spans="1:9" s="8" customFormat="1" ht="21.75" thickBot="1" x14ac:dyDescent="0.3">
      <c r="A44" s="153" t="s">
        <v>65</v>
      </c>
      <c r="B44" s="154"/>
      <c r="C44" s="154"/>
      <c r="D44" s="154"/>
      <c r="E44" s="79"/>
      <c r="F44" s="96"/>
      <c r="G44" s="80">
        <f>G5+G20+G31+G37+G41</f>
        <v>196375</v>
      </c>
    </row>
    <row r="45" spans="1:9" s="8" customFormat="1" ht="21.75" thickBot="1" x14ac:dyDescent="0.3">
      <c r="A45" s="155" t="s">
        <v>66</v>
      </c>
      <c r="B45" s="156"/>
      <c r="C45" s="156"/>
      <c r="D45" s="156"/>
      <c r="E45" s="81"/>
      <c r="F45" s="97"/>
      <c r="G45" s="82">
        <f>G44/45</f>
        <v>4363.8888888888887</v>
      </c>
      <c r="H45" s="101">
        <f>I43-G44</f>
        <v>35825</v>
      </c>
    </row>
    <row r="46" spans="1:9" ht="16.5" thickBot="1" x14ac:dyDescent="0.3">
      <c r="A46" s="21"/>
      <c r="B46" s="21"/>
      <c r="C46" s="21"/>
      <c r="D46" s="21"/>
      <c r="E46" s="21"/>
      <c r="F46" s="93"/>
      <c r="G46" s="22"/>
    </row>
    <row r="47" spans="1:9" s="8" customFormat="1" ht="42" customHeight="1" x14ac:dyDescent="0.25">
      <c r="A47" s="143" t="s">
        <v>67</v>
      </c>
      <c r="B47" s="144"/>
      <c r="C47" s="144"/>
      <c r="D47" s="144"/>
      <c r="E47" s="145"/>
      <c r="F47" s="145"/>
      <c r="G47" s="146"/>
    </row>
    <row r="48" spans="1:9" ht="15.75" x14ac:dyDescent="0.25">
      <c r="A48" s="13" t="s">
        <v>68</v>
      </c>
      <c r="B48" s="14" t="s">
        <v>69</v>
      </c>
      <c r="C48" s="28"/>
      <c r="D48" s="14" t="s">
        <v>70</v>
      </c>
      <c r="E48" s="72"/>
      <c r="F48" s="89"/>
      <c r="G48" s="15">
        <v>60</v>
      </c>
    </row>
    <row r="49" spans="1:7" ht="16.5" thickBot="1" x14ac:dyDescent="0.3">
      <c r="A49" s="16" t="s">
        <v>71</v>
      </c>
      <c r="B49" s="17" t="s">
        <v>72</v>
      </c>
      <c r="C49" s="17"/>
      <c r="D49" s="17" t="s">
        <v>73</v>
      </c>
      <c r="E49" s="73"/>
      <c r="F49" s="95"/>
      <c r="G49" s="18">
        <v>133.6</v>
      </c>
    </row>
  </sheetData>
  <mergeCells count="16">
    <mergeCell ref="A47:G47"/>
    <mergeCell ref="A7:G7"/>
    <mergeCell ref="A22:G22"/>
    <mergeCell ref="A34:G34"/>
    <mergeCell ref="A35:B35"/>
    <mergeCell ref="A37:B37"/>
    <mergeCell ref="A40:G40"/>
    <mergeCell ref="A44:D44"/>
    <mergeCell ref="A45:D45"/>
    <mergeCell ref="B3:D4"/>
    <mergeCell ref="D35:G35"/>
    <mergeCell ref="D36:G36"/>
    <mergeCell ref="A20:E20"/>
    <mergeCell ref="A5:E5"/>
    <mergeCell ref="A31:E31"/>
    <mergeCell ref="A36:B3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workbookViewId="0">
      <selection activeCell="G22" sqref="G22"/>
    </sheetView>
  </sheetViews>
  <sheetFormatPr defaultColWidth="8.85546875" defaultRowHeight="15" x14ac:dyDescent="0.25"/>
  <cols>
    <col min="1" max="1" width="27.7109375" style="103" bestFit="1" customWidth="1"/>
    <col min="2" max="2" width="13.7109375" style="103" customWidth="1"/>
    <col min="3" max="3" width="10" style="103" customWidth="1"/>
    <col min="4" max="4" width="8.140625" style="103" customWidth="1"/>
    <col min="5" max="5" width="12.7109375" style="103" customWidth="1"/>
    <col min="6" max="6" width="11.140625" style="103" customWidth="1"/>
    <col min="7" max="7" width="37.7109375" style="103" customWidth="1"/>
    <col min="8" max="16384" width="8.85546875" style="103"/>
  </cols>
  <sheetData>
    <row r="1" spans="1:7" ht="30" customHeight="1" x14ac:dyDescent="0.25">
      <c r="A1" s="157" t="s">
        <v>190</v>
      </c>
      <c r="B1" s="157"/>
      <c r="C1" s="157"/>
      <c r="D1" s="157"/>
      <c r="E1" s="157"/>
      <c r="F1" s="157"/>
      <c r="G1" s="157"/>
    </row>
    <row r="2" spans="1:7" s="104" customFormat="1" ht="45" customHeight="1" x14ac:dyDescent="0.25">
      <c r="A2" s="106" t="s">
        <v>153</v>
      </c>
      <c r="B2" s="106" t="s">
        <v>154</v>
      </c>
      <c r="C2" s="106" t="s">
        <v>155</v>
      </c>
      <c r="D2" s="106" t="s">
        <v>218</v>
      </c>
      <c r="E2" s="106" t="s">
        <v>219</v>
      </c>
      <c r="F2" s="106" t="s">
        <v>220</v>
      </c>
      <c r="G2" s="106" t="s">
        <v>221</v>
      </c>
    </row>
    <row r="3" spans="1:7" ht="30" customHeight="1" x14ac:dyDescent="0.25">
      <c r="A3" s="105" t="s">
        <v>159</v>
      </c>
      <c r="B3" s="105" t="s">
        <v>160</v>
      </c>
      <c r="C3" s="105" t="s">
        <v>161</v>
      </c>
      <c r="D3" s="105">
        <v>12</v>
      </c>
      <c r="E3" s="105"/>
      <c r="F3" s="159"/>
      <c r="G3" s="159"/>
    </row>
    <row r="4" spans="1:7" ht="30" customHeight="1" x14ac:dyDescent="0.25">
      <c r="A4" s="107" t="s">
        <v>162</v>
      </c>
      <c r="B4" s="107" t="s">
        <v>160</v>
      </c>
      <c r="C4" s="107" t="s">
        <v>161</v>
      </c>
      <c r="D4" s="107">
        <v>155</v>
      </c>
      <c r="E4" s="107"/>
      <c r="F4" s="160"/>
      <c r="G4" s="160"/>
    </row>
    <row r="5" spans="1:7" ht="30" customHeight="1" x14ac:dyDescent="0.25">
      <c r="A5" s="105" t="s">
        <v>144</v>
      </c>
      <c r="B5" s="105" t="s">
        <v>160</v>
      </c>
      <c r="C5" s="105" t="s">
        <v>161</v>
      </c>
      <c r="D5" s="105">
        <f>220+165</f>
        <v>385</v>
      </c>
      <c r="E5" s="105"/>
      <c r="F5" s="159"/>
      <c r="G5" s="159"/>
    </row>
    <row r="6" spans="1:7" ht="30" customHeight="1" x14ac:dyDescent="0.25">
      <c r="A6" s="107" t="s">
        <v>186</v>
      </c>
      <c r="B6" s="107" t="s">
        <v>160</v>
      </c>
      <c r="C6" s="107" t="s">
        <v>161</v>
      </c>
      <c r="D6" s="107">
        <f>275+200</f>
        <v>475</v>
      </c>
      <c r="E6" s="107"/>
      <c r="F6" s="160"/>
      <c r="G6" s="160"/>
    </row>
    <row r="7" spans="1:7" ht="30" customHeight="1" x14ac:dyDescent="0.25">
      <c r="A7" s="105" t="s">
        <v>86</v>
      </c>
      <c r="B7" s="105" t="s">
        <v>160</v>
      </c>
      <c r="C7" s="105" t="s">
        <v>161</v>
      </c>
      <c r="D7" s="105">
        <f>165+165</f>
        <v>330</v>
      </c>
      <c r="E7" s="105"/>
      <c r="F7" s="159"/>
      <c r="G7" s="159"/>
    </row>
    <row r="8" spans="1:7" ht="30" customHeight="1" x14ac:dyDescent="0.25">
      <c r="A8" s="107" t="s">
        <v>143</v>
      </c>
      <c r="B8" s="107" t="s">
        <v>160</v>
      </c>
      <c r="C8" s="107" t="s">
        <v>161</v>
      </c>
      <c r="D8" s="107">
        <f>105+130</f>
        <v>235</v>
      </c>
      <c r="E8" s="107"/>
      <c r="F8" s="160"/>
      <c r="G8" s="160"/>
    </row>
    <row r="9" spans="1:7" ht="30" customHeight="1" x14ac:dyDescent="0.25">
      <c r="A9" s="105" t="s">
        <v>184</v>
      </c>
      <c r="B9" s="105" t="s">
        <v>185</v>
      </c>
      <c r="C9" s="105" t="s">
        <v>120</v>
      </c>
      <c r="D9" s="105">
        <v>16</v>
      </c>
      <c r="E9" s="105"/>
      <c r="F9" s="159"/>
      <c r="G9" s="159"/>
    </row>
  </sheetData>
  <mergeCells count="1">
    <mergeCell ref="A1:G1"/>
  </mergeCells>
  <pageMargins left="0.7" right="0.7" top="0.75" bottom="0.75" header="0.3" footer="0.3"/>
  <pageSetup orientation="landscape" r:id="rId1"/>
  <headerFooter>
    <oddHeader>&amp;LATTACHMENT A&amp;RFPB 1920-38VS</oddHeader>
    <oddFooter>&amp;C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I6" sqref="I6"/>
    </sheetView>
  </sheetViews>
  <sheetFormatPr defaultColWidth="8.85546875" defaultRowHeight="15" x14ac:dyDescent="0.25"/>
  <cols>
    <col min="1" max="1" width="12.85546875" style="113" customWidth="1"/>
    <col min="2" max="2" width="13.85546875" style="113" customWidth="1"/>
    <col min="3" max="3" width="18.140625" style="113" customWidth="1"/>
    <col min="4" max="4" width="8.85546875" style="113" customWidth="1"/>
    <col min="5" max="5" width="7" style="113" customWidth="1"/>
    <col min="6" max="6" width="12.28515625" style="113" customWidth="1"/>
    <col min="7" max="7" width="13.140625" style="113" customWidth="1"/>
    <col min="8" max="8" width="36" style="113" customWidth="1"/>
    <col min="9" max="16384" width="8.85546875" style="113"/>
  </cols>
  <sheetData>
    <row r="1" spans="1:8" ht="30" customHeight="1" x14ac:dyDescent="0.25">
      <c r="A1" s="158" t="s">
        <v>222</v>
      </c>
      <c r="B1" s="158"/>
      <c r="C1" s="158"/>
      <c r="D1" s="158"/>
      <c r="E1" s="158"/>
      <c r="F1" s="158"/>
      <c r="G1" s="158"/>
      <c r="H1" s="158"/>
    </row>
    <row r="2" spans="1:8" s="104" customFormat="1" ht="45" customHeight="1" x14ac:dyDescent="0.25">
      <c r="A2" s="106" t="s">
        <v>191</v>
      </c>
      <c r="B2" s="106" t="s">
        <v>157</v>
      </c>
      <c r="C2" s="106" t="s">
        <v>158</v>
      </c>
      <c r="D2" s="106" t="s">
        <v>155</v>
      </c>
      <c r="E2" s="106" t="s">
        <v>218</v>
      </c>
      <c r="F2" s="106" t="s">
        <v>219</v>
      </c>
      <c r="G2" s="106" t="s">
        <v>220</v>
      </c>
      <c r="H2" s="106" t="s">
        <v>221</v>
      </c>
    </row>
    <row r="3" spans="1:8" ht="30" customHeight="1" x14ac:dyDescent="0.25">
      <c r="A3" s="114" t="s">
        <v>202</v>
      </c>
      <c r="B3" s="114" t="s">
        <v>44</v>
      </c>
      <c r="C3" s="114" t="s">
        <v>206</v>
      </c>
      <c r="D3" s="114" t="s">
        <v>120</v>
      </c>
      <c r="E3" s="114">
        <v>2.5</v>
      </c>
      <c r="F3" s="118"/>
      <c r="G3" s="118"/>
      <c r="H3" s="119"/>
    </row>
    <row r="4" spans="1:8" ht="30" customHeight="1" x14ac:dyDescent="0.25">
      <c r="A4" s="121" t="s">
        <v>197</v>
      </c>
      <c r="B4" s="121" t="s">
        <v>165</v>
      </c>
      <c r="C4" s="121" t="s">
        <v>207</v>
      </c>
      <c r="D4" s="121" t="s">
        <v>120</v>
      </c>
      <c r="E4" s="121">
        <v>15</v>
      </c>
      <c r="F4" s="122"/>
      <c r="G4" s="122"/>
      <c r="H4" s="123"/>
    </row>
    <row r="5" spans="1:8" ht="30" customHeight="1" x14ac:dyDescent="0.25">
      <c r="A5" s="114" t="s">
        <v>192</v>
      </c>
      <c r="B5" s="114" t="s">
        <v>36</v>
      </c>
      <c r="C5" s="114" t="s">
        <v>215</v>
      </c>
      <c r="D5" s="114" t="s">
        <v>193</v>
      </c>
      <c r="E5" s="114">
        <v>80</v>
      </c>
      <c r="F5" s="118"/>
      <c r="G5" s="118"/>
      <c r="H5" s="119"/>
    </row>
    <row r="6" spans="1:8" ht="30" customHeight="1" x14ac:dyDescent="0.25">
      <c r="A6" s="121" t="s">
        <v>192</v>
      </c>
      <c r="B6" s="121" t="s">
        <v>164</v>
      </c>
      <c r="C6" s="121" t="s">
        <v>168</v>
      </c>
      <c r="D6" s="121" t="s">
        <v>193</v>
      </c>
      <c r="E6" s="121">
        <v>175</v>
      </c>
      <c r="F6" s="122"/>
      <c r="G6" s="122"/>
      <c r="H6" s="123"/>
    </row>
    <row r="7" spans="1:8" ht="30" customHeight="1" x14ac:dyDescent="0.25">
      <c r="A7" s="114" t="s">
        <v>192</v>
      </c>
      <c r="B7" s="114" t="s">
        <v>170</v>
      </c>
      <c r="C7" s="114" t="s">
        <v>216</v>
      </c>
      <c r="D7" s="114" t="s">
        <v>193</v>
      </c>
      <c r="E7" s="114">
        <f>78+6</f>
        <v>84</v>
      </c>
      <c r="F7" s="118"/>
      <c r="G7" s="118"/>
      <c r="H7" s="119"/>
    </row>
    <row r="8" spans="1:8" ht="30" customHeight="1" x14ac:dyDescent="0.25">
      <c r="A8" s="121" t="s">
        <v>192</v>
      </c>
      <c r="B8" s="121" t="s">
        <v>46</v>
      </c>
      <c r="C8" s="121" t="s">
        <v>208</v>
      </c>
      <c r="D8" s="121" t="s">
        <v>195</v>
      </c>
      <c r="E8" s="121">
        <v>20</v>
      </c>
      <c r="F8" s="122"/>
      <c r="G8" s="122"/>
      <c r="H8" s="123"/>
    </row>
    <row r="9" spans="1:8" ht="30" customHeight="1" x14ac:dyDescent="0.25">
      <c r="A9" s="114" t="s">
        <v>192</v>
      </c>
      <c r="B9" s="114" t="s">
        <v>38</v>
      </c>
      <c r="C9" s="114" t="s">
        <v>209</v>
      </c>
      <c r="D9" s="114" t="s">
        <v>120</v>
      </c>
      <c r="E9" s="114">
        <v>75</v>
      </c>
      <c r="F9" s="118"/>
      <c r="G9" s="118"/>
      <c r="H9" s="119"/>
    </row>
    <row r="10" spans="1:8" ht="30" customHeight="1" x14ac:dyDescent="0.25">
      <c r="A10" s="121" t="s">
        <v>192</v>
      </c>
      <c r="B10" s="121" t="s">
        <v>122</v>
      </c>
      <c r="C10" s="121" t="s">
        <v>138</v>
      </c>
      <c r="D10" s="121" t="s">
        <v>193</v>
      </c>
      <c r="E10" s="121">
        <f>12*87</f>
        <v>1044</v>
      </c>
      <c r="F10" s="122"/>
      <c r="G10" s="122"/>
      <c r="H10" s="123"/>
    </row>
    <row r="11" spans="1:8" ht="30" customHeight="1" x14ac:dyDescent="0.25">
      <c r="A11" s="114" t="s">
        <v>192</v>
      </c>
      <c r="B11" s="114" t="s">
        <v>198</v>
      </c>
      <c r="C11" s="114" t="s">
        <v>201</v>
      </c>
      <c r="D11" s="114" t="s">
        <v>120</v>
      </c>
      <c r="E11" s="114">
        <v>20</v>
      </c>
      <c r="F11" s="118"/>
      <c r="G11" s="118"/>
      <c r="H11" s="119"/>
    </row>
    <row r="12" spans="1:8" ht="30" customHeight="1" x14ac:dyDescent="0.25">
      <c r="A12" s="114" t="s">
        <v>192</v>
      </c>
      <c r="B12" s="114" t="s">
        <v>166</v>
      </c>
      <c r="C12" s="114" t="s">
        <v>169</v>
      </c>
      <c r="D12" s="114" t="s">
        <v>193</v>
      </c>
      <c r="E12" s="114">
        <v>360</v>
      </c>
      <c r="F12" s="118"/>
      <c r="G12" s="118"/>
      <c r="H12" s="119"/>
    </row>
    <row r="13" spans="1:8" ht="30" customHeight="1" x14ac:dyDescent="0.25">
      <c r="A13" s="114" t="s">
        <v>192</v>
      </c>
      <c r="B13" s="114" t="s">
        <v>203</v>
      </c>
      <c r="C13" s="114" t="s">
        <v>204</v>
      </c>
      <c r="D13" s="114" t="s">
        <v>120</v>
      </c>
      <c r="E13" s="114">
        <v>20</v>
      </c>
      <c r="F13" s="118"/>
      <c r="G13" s="118"/>
      <c r="H13" s="119"/>
    </row>
    <row r="14" spans="1:8" ht="30" customHeight="1" x14ac:dyDescent="0.25">
      <c r="A14" s="121" t="s">
        <v>192</v>
      </c>
      <c r="B14" s="121" t="s">
        <v>151</v>
      </c>
      <c r="C14" s="121" t="s">
        <v>210</v>
      </c>
      <c r="D14" s="121" t="s">
        <v>120</v>
      </c>
      <c r="E14" s="121">
        <v>45</v>
      </c>
      <c r="F14" s="122"/>
      <c r="G14" s="122"/>
      <c r="H14" s="123"/>
    </row>
    <row r="15" spans="1:8" ht="30" customHeight="1" x14ac:dyDescent="0.25">
      <c r="A15" s="114" t="s">
        <v>192</v>
      </c>
      <c r="B15" s="114" t="s">
        <v>163</v>
      </c>
      <c r="C15" s="114" t="s">
        <v>167</v>
      </c>
      <c r="D15" s="114" t="s">
        <v>193</v>
      </c>
      <c r="E15" s="114">
        <f>2*(7*12)</f>
        <v>168</v>
      </c>
      <c r="F15" s="118"/>
      <c r="G15" s="118"/>
      <c r="H15" s="119"/>
    </row>
    <row r="16" spans="1:8" ht="30" customHeight="1" x14ac:dyDescent="0.25">
      <c r="A16" s="121" t="s">
        <v>194</v>
      </c>
      <c r="B16" s="121" t="s">
        <v>176</v>
      </c>
      <c r="C16" s="121" t="s">
        <v>217</v>
      </c>
      <c r="D16" s="121" t="s">
        <v>205</v>
      </c>
      <c r="E16" s="121">
        <v>3</v>
      </c>
      <c r="F16" s="122"/>
      <c r="G16" s="122"/>
      <c r="H16" s="123"/>
    </row>
    <row r="17" spans="1:8" ht="30" customHeight="1" x14ac:dyDescent="0.25">
      <c r="A17" s="114" t="s">
        <v>194</v>
      </c>
      <c r="B17" s="114" t="s">
        <v>199</v>
      </c>
      <c r="C17" s="114" t="s">
        <v>200</v>
      </c>
      <c r="D17" s="114" t="s">
        <v>120</v>
      </c>
      <c r="E17" s="114">
        <v>5</v>
      </c>
      <c r="F17" s="118"/>
      <c r="G17" s="118"/>
      <c r="H17" s="119"/>
    </row>
    <row r="18" spans="1:8" ht="30" customHeight="1" x14ac:dyDescent="0.25">
      <c r="A18" s="121" t="s">
        <v>194</v>
      </c>
      <c r="B18" s="121" t="s">
        <v>132</v>
      </c>
      <c r="C18" s="121" t="s">
        <v>75</v>
      </c>
      <c r="D18" s="121" t="s">
        <v>196</v>
      </c>
      <c r="E18" s="121">
        <f>120+90+50</f>
        <v>260</v>
      </c>
      <c r="F18" s="122"/>
      <c r="G18" s="122"/>
      <c r="H18" s="123"/>
    </row>
    <row r="19" spans="1:8" s="117" customFormat="1" ht="30" customHeight="1" x14ac:dyDescent="0.25">
      <c r="A19" s="115" t="s">
        <v>212</v>
      </c>
      <c r="B19" s="116" t="s">
        <v>50</v>
      </c>
      <c r="C19" s="115" t="s">
        <v>211</v>
      </c>
      <c r="D19" s="115" t="s">
        <v>214</v>
      </c>
      <c r="E19" s="115">
        <v>4</v>
      </c>
      <c r="F19" s="120"/>
      <c r="G19" s="120"/>
      <c r="H19" s="119"/>
    </row>
    <row r="20" spans="1:8" s="117" customFormat="1" ht="30" customHeight="1" x14ac:dyDescent="0.25">
      <c r="A20" s="124" t="s">
        <v>212</v>
      </c>
      <c r="B20" s="124" t="s">
        <v>52</v>
      </c>
      <c r="C20" s="124" t="s">
        <v>211</v>
      </c>
      <c r="D20" s="124" t="s">
        <v>214</v>
      </c>
      <c r="E20" s="124">
        <v>8</v>
      </c>
      <c r="F20" s="125"/>
      <c r="G20" s="125"/>
      <c r="H20" s="123"/>
    </row>
    <row r="21" spans="1:8" s="117" customFormat="1" ht="30" customHeight="1" x14ac:dyDescent="0.25">
      <c r="A21" s="115" t="s">
        <v>212</v>
      </c>
      <c r="B21" s="116" t="s">
        <v>53</v>
      </c>
      <c r="C21" s="115" t="s">
        <v>211</v>
      </c>
      <c r="D21" s="115" t="s">
        <v>214</v>
      </c>
      <c r="E21" s="115">
        <v>8</v>
      </c>
      <c r="F21" s="120"/>
      <c r="G21" s="120"/>
      <c r="H21" s="119"/>
    </row>
    <row r="22" spans="1:8" s="117" customFormat="1" ht="30" customHeight="1" x14ac:dyDescent="0.25">
      <c r="A22" s="124" t="s">
        <v>212</v>
      </c>
      <c r="B22" s="124" t="s">
        <v>55</v>
      </c>
      <c r="C22" s="124" t="s">
        <v>211</v>
      </c>
      <c r="D22" s="124" t="s">
        <v>214</v>
      </c>
      <c r="E22" s="124">
        <v>8</v>
      </c>
      <c r="F22" s="125"/>
      <c r="G22" s="125"/>
      <c r="H22" s="123"/>
    </row>
    <row r="23" spans="1:8" s="117" customFormat="1" ht="30" customHeight="1" x14ac:dyDescent="0.25">
      <c r="A23" s="115" t="s">
        <v>212</v>
      </c>
      <c r="B23" s="116" t="s">
        <v>48</v>
      </c>
      <c r="C23" s="115" t="s">
        <v>211</v>
      </c>
      <c r="D23" s="115" t="s">
        <v>180</v>
      </c>
      <c r="E23" s="115">
        <v>5</v>
      </c>
      <c r="F23" s="120"/>
      <c r="G23" s="120"/>
      <c r="H23" s="119"/>
    </row>
    <row r="24" spans="1:8" s="117" customFormat="1" ht="30" customHeight="1" x14ac:dyDescent="0.25">
      <c r="A24" s="124" t="s">
        <v>213</v>
      </c>
      <c r="B24" s="124" t="s">
        <v>57</v>
      </c>
      <c r="C24" s="124" t="s">
        <v>211</v>
      </c>
      <c r="D24" s="124" t="s">
        <v>120</v>
      </c>
      <c r="E24" s="124">
        <v>10</v>
      </c>
      <c r="F24" s="125"/>
      <c r="G24" s="125"/>
      <c r="H24" s="123"/>
    </row>
    <row r="25" spans="1:8" s="117" customFormat="1" ht="30" customHeight="1" x14ac:dyDescent="0.25">
      <c r="A25" s="115" t="s">
        <v>213</v>
      </c>
      <c r="B25" s="116" t="s">
        <v>59</v>
      </c>
      <c r="C25" s="115" t="s">
        <v>211</v>
      </c>
      <c r="D25" s="115" t="s">
        <v>120</v>
      </c>
      <c r="E25" s="115">
        <v>10</v>
      </c>
      <c r="F25" s="120"/>
      <c r="G25" s="120"/>
      <c r="H25" s="119"/>
    </row>
    <row r="26" spans="1:8" s="117" customFormat="1" ht="30" customHeight="1" x14ac:dyDescent="0.25">
      <c r="A26" s="124" t="s">
        <v>213</v>
      </c>
      <c r="B26" s="124" t="s">
        <v>60</v>
      </c>
      <c r="C26" s="124" t="s">
        <v>211</v>
      </c>
      <c r="D26" s="124" t="s">
        <v>120</v>
      </c>
      <c r="E26" s="124">
        <v>10</v>
      </c>
      <c r="F26" s="125"/>
      <c r="G26" s="125"/>
      <c r="H26" s="123"/>
    </row>
  </sheetData>
  <sortState ref="A3:I26">
    <sortCondition ref="A3:A26"/>
    <sortCondition ref="B3:B26"/>
  </sortState>
  <mergeCells count="1">
    <mergeCell ref="A1:H1"/>
  </mergeCells>
  <pageMargins left="0.7" right="0.7" top="0.75" bottom="0.75" header="0.3" footer="0.3"/>
  <pageSetup orientation="landscape" r:id="rId1"/>
  <headerFooter differentFirst="1">
    <oddHeader xml:space="preserve">&amp;L ATTACHMENT A &amp;R FPB 1920-38VS </oddHeader>
    <oddFooter>&amp;C2</oddFooter>
    <firstHeader>&amp;LATTACHMENT A&amp;RFPB 1920-38VS</firstHeader>
    <firstFooter>&amp;C1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competition</vt:lpstr>
      <vt:lpstr>practice</vt:lpstr>
      <vt:lpstr>info</vt:lpstr>
      <vt:lpstr>totals</vt:lpstr>
      <vt:lpstr>Fertilizers</vt:lpstr>
      <vt:lpstr>Pesticide, Chemicals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Valiant Sommers</cp:lastModifiedBy>
  <cp:lastPrinted>2020-01-13T17:36:29Z</cp:lastPrinted>
  <dcterms:created xsi:type="dcterms:W3CDTF">2019-07-03T16:51:40Z</dcterms:created>
  <dcterms:modified xsi:type="dcterms:W3CDTF">2020-01-13T17:38:09Z</dcterms:modified>
</cp:coreProperties>
</file>