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ate1904="1" showInkAnnotation="0" autoCompressPictures="0"/>
  <mc:AlternateContent xmlns:mc="http://schemas.openxmlformats.org/markup-compatibility/2006">
    <mc:Choice Requires="x15">
      <x15ac:absPath xmlns:x15ac="http://schemas.microsoft.com/office/spreadsheetml/2010/11/ac" url="L:\Divisions\DMF-Purchasing\Contracts\FY22\22-DES-ITBLW-689 Preventative Maintenance and Repair at ART Compressed Natural Gas Facility\"/>
    </mc:Choice>
  </mc:AlternateContent>
  <xr:revisionPtr revIDLastSave="0" documentId="8_{196ABE3B-B667-4458-915F-10A318CAF212}" xr6:coauthVersionLast="47" xr6:coauthVersionMax="47" xr10:uidLastSave="{00000000-0000-0000-0000-000000000000}"/>
  <bookViews>
    <workbookView xWindow="-103" yWindow="-103" windowWidth="19543" windowHeight="12497" tabRatio="822" xr2:uid="{00000000-000D-0000-FFFF-FFFF00000000}"/>
  </bookViews>
  <sheets>
    <sheet name="Preventive Maintenance " sheetId="12" r:id="rId1"/>
    <sheet name="Additional Information" sheetId="15" r:id="rId2"/>
    <sheet name="Sheet1" sheetId="13" state="hidden" r:id="rId3"/>
  </sheets>
  <definedNames>
    <definedName name="mo_princ">#REF!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5" i="12" l="1"/>
  <c r="H24" i="12"/>
  <c r="E26" i="12"/>
  <c r="H26" i="12" s="1"/>
  <c r="H27" i="12" l="1"/>
  <c r="E5" i="12"/>
  <c r="E10" i="12" s="1"/>
  <c r="F5" i="12"/>
  <c r="F10" i="12" s="1"/>
  <c r="G5" i="12"/>
  <c r="G10" i="12" s="1"/>
  <c r="H5" i="12"/>
  <c r="H10" i="12" s="1"/>
  <c r="I5" i="12"/>
  <c r="I10" i="12" s="1"/>
  <c r="D6" i="12"/>
  <c r="C9" i="13"/>
  <c r="C11" i="13"/>
  <c r="C13" i="13" s="1"/>
  <c r="H8" i="13"/>
  <c r="F9" i="13"/>
  <c r="F11" i="13"/>
  <c r="F13" i="13" s="1"/>
  <c r="D9" i="13"/>
  <c r="D11" i="13"/>
  <c r="D13" i="13"/>
  <c r="G9" i="13"/>
  <c r="G11" i="13"/>
  <c r="G13" i="13"/>
  <c r="E9" i="13"/>
  <c r="E11" i="13" s="1"/>
  <c r="E13" i="13" s="1"/>
  <c r="E12" i="12" l="1"/>
  <c r="E13" i="12"/>
  <c r="E17" i="12" l="1"/>
  <c r="E19" i="12" s="1"/>
  <c r="H29" i="12" s="1"/>
  <c r="E15"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 Guthrie4</author>
  </authors>
  <commentList>
    <comment ref="D2" authorId="0" shapeId="0" xr:uid="{00000000-0006-0000-0000-000001000000}">
      <text>
        <r>
          <rPr>
            <sz val="9"/>
            <color indexed="81"/>
            <rFont val="Helvetica"/>
          </rPr>
          <t>Enter values in shaded cells only; other cells to remain blank or are auto calculated.</t>
        </r>
      </text>
    </comment>
  </commentList>
</comments>
</file>

<file path=xl/sharedStrings.xml><?xml version="1.0" encoding="utf-8"?>
<sst xmlns="http://schemas.openxmlformats.org/spreadsheetml/2006/main" count="67" uniqueCount="61">
  <si>
    <t>Name of proposing firm:</t>
    <phoneticPr fontId="0"/>
  </si>
  <si>
    <t xml:space="preserve">ITB Number: </t>
  </si>
  <si>
    <t>5 - Year Preventive Maintenance and Operational Fees</t>
  </si>
  <si>
    <t>Schedule of Possible Throughput Levels of CNG Dispensed Monthly</t>
  </si>
  <si>
    <t>Therms per month</t>
  </si>
  <si>
    <t>Weight factor for likelihood of encountering the respective throughput levels</t>
  </si>
  <si>
    <t>Pricing for Preventive Maintenance of CNG system</t>
  </si>
  <si>
    <t>$/Therm</t>
    <phoneticPr fontId="0"/>
  </si>
  <si>
    <t>Extended cost at each monthly throughput level (Contractor's (comprehensive costs for CNG O&amp;M services)</t>
    <phoneticPr fontId="26" type="noConversion"/>
  </si>
  <si>
    <t>$/month</t>
    <phoneticPr fontId="0"/>
  </si>
  <si>
    <t>5A</t>
  </si>
  <si>
    <t>Weighted average cost for O&amp;M services across all throughput levels (unweighted)</t>
    <phoneticPr fontId="0"/>
  </si>
  <si>
    <t>5B</t>
  </si>
  <si>
    <t>Weighted average cost for O&amp;M services across all throughput levels (weighted to most likely throughput levels)</t>
    <phoneticPr fontId="0"/>
  </si>
  <si>
    <t>Monthly cost for O&amp;M services (weighted to most likely throughput levels)</t>
  </si>
  <si>
    <t>$/month</t>
  </si>
  <si>
    <t>Annual cost for O&amp;M services (weighted to most likely throughput levels)</t>
  </si>
  <si>
    <t>$/year</t>
    <phoneticPr fontId="0"/>
  </si>
  <si>
    <r>
      <t xml:space="preserve">Cost of CNG O&amp;M services at Facility for </t>
    </r>
    <r>
      <rPr>
        <b/>
        <u/>
        <sz val="9"/>
        <color indexed="8"/>
        <rFont val="Arial"/>
        <family val="2"/>
      </rPr>
      <t>5-year</t>
    </r>
    <r>
      <rPr>
        <b/>
        <sz val="9"/>
        <color indexed="8"/>
        <rFont val="Arial"/>
        <family val="2"/>
      </rPr>
      <t xml:space="preserve"> contract term</t>
    </r>
  </si>
  <si>
    <t>$/contract</t>
    <phoneticPr fontId="0"/>
  </si>
  <si>
    <t>5 - Year Repair Services</t>
  </si>
  <si>
    <t>Line Item</t>
  </si>
  <si>
    <t>Labor</t>
  </si>
  <si>
    <t>Estimated Hours</t>
  </si>
  <si>
    <t>Unit</t>
  </si>
  <si>
    <t>Hourly Rate</t>
  </si>
  <si>
    <t>Total</t>
  </si>
  <si>
    <t>Project Manager</t>
  </si>
  <si>
    <t>HRS</t>
  </si>
  <si>
    <t>Lead Technician</t>
  </si>
  <si>
    <t>Technician Helper</t>
  </si>
  <si>
    <t xml:space="preserve">TOTAL </t>
  </si>
  <si>
    <t>5 Year Period</t>
  </si>
  <si>
    <t>Preventive Maintenance &amp; Repair Services - Grand Total</t>
  </si>
  <si>
    <t>NOTES:</t>
  </si>
  <si>
    <r>
      <rPr>
        <b/>
        <sz val="10"/>
        <rFont val="Arial"/>
        <family val="2"/>
      </rPr>
      <t xml:space="preserve">NOTE: </t>
    </r>
    <r>
      <rPr>
        <sz val="10"/>
        <rFont val="Arial"/>
        <family val="2"/>
      </rPr>
      <t>Contractor must fill in cells highlighted yellow.</t>
    </r>
  </si>
  <si>
    <r>
      <t>THE UNIT QUANTITIES ABOVE ARE ESTIMATED VALUES:</t>
    </r>
    <r>
      <rPr>
        <sz val="10"/>
        <rFont val="Arial"/>
        <family val="2"/>
      </rPr>
      <t xml:space="preserve"> This is a Fixed Unit-Price, Indefinite Quantity contract and the quantities above are estimates only. The quantities may exceed or be less than the estimated amounts. </t>
    </r>
  </si>
  <si>
    <r>
      <t xml:space="preserve">NOTE: </t>
    </r>
    <r>
      <rPr>
        <sz val="10"/>
        <rFont val="Arial"/>
        <family val="2"/>
      </rPr>
      <t xml:space="preserve">All site visit unit prices contained within the Base Services portion of this contract shall be inclusive of travel and lodging expenses.  </t>
    </r>
  </si>
  <si>
    <r>
      <t xml:space="preserve">NOTE: </t>
    </r>
    <r>
      <rPr>
        <sz val="10"/>
        <rFont val="Arial"/>
        <family val="2"/>
      </rPr>
      <t>Project personnel must be qualified in the labor categories proposed.</t>
    </r>
  </si>
  <si>
    <r>
      <rPr>
        <b/>
        <sz val="10"/>
        <rFont val="Arial"/>
        <family val="2"/>
      </rPr>
      <t>NOTE</t>
    </r>
    <r>
      <rPr>
        <sz val="10"/>
        <rFont val="Arial"/>
        <family val="2"/>
      </rPr>
      <t xml:space="preserve">:  The fully burdened hourly rates contained above shall be inclusive of all labor, overhead, and profit necessary to perform the Supplemental Services requirements.  Materials and replacement parts for Supplemental services shall be reimbursed in accordance with the Statement of Work.  Payments for supplemental services shall be made for actual services performed.  </t>
    </r>
  </si>
  <si>
    <t>Definitions and Comments</t>
    <phoneticPr fontId="0"/>
  </si>
  <si>
    <t>Range of possible monthly throughput levels of CNG fuel in Therms dispensed to NGVs that may occur at the Arlington Transit (ART) CNG-fueling facility in any month of the contract term.  Number in each column is the minimum for that range, i.e. the first column in Line 28 represents the usage range from 20,000-29,999 Therms per month, and the second column in Line 28 represents the range from 30,000-39,999 Therms per month.</t>
  </si>
  <si>
    <t>Weighting of likelihood that a given throughput level will be encountered, as determined by ART.</t>
  </si>
  <si>
    <t>Contractor's charge a fixed monthly rate for operations &amp; maintenance services for the CNG facility, including all materials, labor, profit and overheads.  Includes consumables, scheduled and unscheduled repairs, taxes, insurances, management, telecommunication, and related expenses, but excludes all costs for gas and electrical power.  Values shall be adjusted annually and cumulatively by the Producer Price Index as published by the U.S. Dept. of Labor for Washington DC/Baltimore, not to exceed 3% annually.  Contractor's billing to ART shall be fixed monthly.</t>
  </si>
  <si>
    <t>Extended monthly cost for O&amp;M services, based on the throughput and unit pricing from each column.  Calculation: [value from Line 1 x value from Line 2].</t>
  </si>
  <si>
    <t>Average cost per Therm of CNG for O&amp;M services, unweighted.  Calculation: =(SUM(D9:H9)/(SUM(D4:H4)))</t>
  </si>
  <si>
    <t>Average cost per Therm of CNG for O&amp;M services, weighted to most likely throughput levels as determined by ART.   Description: (sum of extended monthly cost @ throughput level x weight factor) ÷ (sum of monthly throughput level x weight factor).   Calculation: =[((D9*D5)+(E9*E5)+(F9*F5)+(G9*G5)+(H9*H5))] / [((D4*D5)+(E4*E5)+(F4*F5)+(G4*G5)+(H4*H5))].</t>
  </si>
  <si>
    <r>
      <t xml:space="preserve">Annualized cost for O&amp;M services, including </t>
    </r>
    <r>
      <rPr>
        <b/>
        <u/>
        <sz val="9"/>
        <color indexed="8"/>
        <rFont val="Helvetica"/>
      </rPr>
      <t>weighting towards</t>
    </r>
    <r>
      <rPr>
        <b/>
        <sz val="9"/>
        <color indexed="8"/>
        <rFont val="Helvetica"/>
      </rPr>
      <t xml:space="preserve"> </t>
    </r>
    <r>
      <rPr>
        <sz val="9"/>
        <color indexed="8"/>
        <rFont val="Helvetica"/>
      </rPr>
      <t>most likely throughput levels Therms per month.  Description: (sum of monthly throughputs x weight factors) ÷ (product of sum of weight factors x unweighted price per Therm) x 12 months.   Calculation: =((((D4*D5)+(E4*E5)+(F4*F5)+(G4*G5)+(H4*H5))/C5*D12))*12.</t>
    </r>
  </si>
  <si>
    <t xml:space="preserve">Simple value of years 1-5 of estimated Owner costs for O&amp;M service.  Description: summary annual cost for year 1 x 5 (NPV not calculated). This does not represent that actual award amount but is used to compare bid costs.  </t>
  </si>
  <si>
    <t>3-yr O&amp;M</t>
  </si>
  <si>
    <t>10-yr O&amp;M</t>
  </si>
  <si>
    <t>Year ending</t>
  </si>
  <si>
    <t>Buses</t>
  </si>
  <si>
    <t>x DGE's / day</t>
  </si>
  <si>
    <t>x service days / week</t>
  </si>
  <si>
    <t>x weeks / month</t>
  </si>
  <si>
    <t>= DGEs / fleet / month</t>
  </si>
  <si>
    <t>x SCF / DGE</t>
  </si>
  <si>
    <t>= SCF / fleet / month</t>
  </si>
  <si>
    <t>/ SCF / Therm</t>
  </si>
  <si>
    <t>= Therm /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</si>
</sst>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
    <numFmt numFmtId="165" formatCode="0.000"/>
    <numFmt numFmtId="166" formatCode="#,##0.000"/>
    <numFmt numFmtId="167" formatCode="_(* #,##0_);_(* \(#,##0\);_(* &quot;-&quot;??_);_(@_)"/>
    <numFmt numFmtId="168" formatCode="0.00000"/>
  </numFmts>
  <fonts count="46" x14ac:knownFonts="1">
    <font>
      <sz val="10"/>
      <name val="Helvetica"/>
    </font>
    <font>
      <sz val="10"/>
      <name val="Helvetica"/>
    </font>
    <font>
      <sz val="9"/>
      <color indexed="81"/>
      <name val="Helvetica"/>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1"/>
      <color indexed="8"/>
      <name val="Calibri"/>
      <family val="2"/>
    </font>
    <font>
      <sz val="9"/>
      <color indexed="8"/>
      <name val="Helvetica"/>
    </font>
    <font>
      <sz val="9"/>
      <name val="Helvetica"/>
    </font>
    <font>
      <b/>
      <sz val="9"/>
      <name val="Helvetica"/>
    </font>
    <font>
      <b/>
      <sz val="9"/>
      <color indexed="8"/>
      <name val="Helvetica"/>
    </font>
    <font>
      <sz val="9"/>
      <color indexed="18"/>
      <name val="Arial"/>
      <family val="2"/>
    </font>
    <font>
      <sz val="9"/>
      <name val="Arial"/>
      <family val="2"/>
    </font>
    <font>
      <b/>
      <u/>
      <sz val="9"/>
      <color indexed="8"/>
      <name val="Helvetica"/>
    </font>
    <font>
      <sz val="8"/>
      <name val="Helvetica"/>
    </font>
    <font>
      <u/>
      <sz val="10"/>
      <color theme="10"/>
      <name val="Helvetica"/>
    </font>
    <font>
      <u/>
      <sz val="10"/>
      <color theme="11"/>
      <name val="Helvetica"/>
    </font>
    <font>
      <b/>
      <sz val="12"/>
      <name val="Arial"/>
      <family val="2"/>
    </font>
    <font>
      <b/>
      <sz val="6"/>
      <name val="Arial"/>
      <family val="2"/>
    </font>
    <font>
      <sz val="10"/>
      <name val="Arial"/>
      <family val="2"/>
    </font>
    <font>
      <b/>
      <sz val="10"/>
      <name val="Arial"/>
      <family val="2"/>
    </font>
    <font>
      <u val="singleAccounting"/>
      <sz val="10"/>
      <name val="Arial"/>
      <family val="2"/>
    </font>
    <font>
      <b/>
      <sz val="12"/>
      <name val="Helvetica"/>
    </font>
    <font>
      <sz val="10"/>
      <color rgb="FF212121"/>
      <name val="Segoe UI"/>
      <family val="2"/>
    </font>
    <font>
      <b/>
      <sz val="9"/>
      <name val="Arial"/>
      <family val="2"/>
    </font>
    <font>
      <u/>
      <sz val="10"/>
      <name val="Arial"/>
      <family val="2"/>
    </font>
    <font>
      <u val="singleAccounting"/>
      <sz val="12"/>
      <name val="Arial"/>
      <family val="2"/>
    </font>
    <font>
      <sz val="9"/>
      <color indexed="8"/>
      <name val="Arial"/>
      <family val="2"/>
    </font>
    <font>
      <b/>
      <sz val="9"/>
      <color indexed="8"/>
      <name val="Arial"/>
      <family val="2"/>
    </font>
    <font>
      <b/>
      <u/>
      <sz val="9"/>
      <color indexed="8"/>
      <name val="Arial"/>
      <family val="2"/>
    </font>
    <font>
      <b/>
      <u val="singleAccounting"/>
      <sz val="9"/>
      <name val="Arial"/>
      <family val="2"/>
    </font>
    <font>
      <u val="singleAccounting"/>
      <sz val="9"/>
      <name val="Arial"/>
      <family val="2"/>
    </font>
    <font>
      <sz val="16"/>
      <name val="Arial"/>
      <family val="2"/>
    </font>
    <font>
      <b/>
      <sz val="11"/>
      <name val="Arial"/>
      <family val="2"/>
    </font>
  </fonts>
  <fills count="22">
    <fill>
      <patternFill patternType="none"/>
    </fill>
    <fill>
      <patternFill patternType="gray125"/>
    </fill>
    <fill>
      <patternFill patternType="solid">
        <fgColor indexed="54"/>
        <bgColor indexed="54"/>
      </patternFill>
    </fill>
    <fill>
      <patternFill patternType="solid">
        <fgColor indexed="47"/>
        <bgColor indexed="47"/>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2"/>
        <bgColor indexed="22"/>
      </patternFill>
    </fill>
    <fill>
      <patternFill patternType="solid">
        <fgColor indexed="55"/>
        <bgColor indexed="55"/>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3"/>
        <bgColor indexed="43"/>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bgColor indexed="42"/>
      </patternFill>
    </fill>
    <fill>
      <patternFill patternType="solid">
        <fgColor theme="0" tint="-0.14999847407452621"/>
        <bgColor indexed="64"/>
      </patternFill>
    </fill>
    <fill>
      <patternFill patternType="solid">
        <fgColor indexed="22"/>
        <bgColor indexed="64"/>
      </patternFill>
    </fill>
    <fill>
      <patternFill patternType="solid">
        <fgColor rgb="FFFFFF00"/>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49">
    <xf numFmtId="0" fontId="0" fillId="0" borderId="0"/>
    <xf numFmtId="0" fontId="17"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7" fillId="7" borderId="0" applyNumberFormat="0" applyBorder="0" applyAlignment="0" applyProtection="0"/>
    <xf numFmtId="0" fontId="17" fillId="2"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7" fillId="7" borderId="0" applyNumberFormat="0" applyBorder="0" applyAlignment="0" applyProtection="0"/>
    <xf numFmtId="0" fontId="17" fillId="9"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7" fillId="5" borderId="0" applyNumberFormat="0" applyBorder="0" applyAlignment="0" applyProtection="0"/>
    <xf numFmtId="0" fontId="17" fillId="10"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2" borderId="0" applyNumberFormat="0" applyBorder="0" applyAlignment="0" applyProtection="0"/>
    <xf numFmtId="0" fontId="8" fillId="13" borderId="0" applyNumberFormat="0" applyBorder="0" applyAlignment="0" applyProtection="0"/>
    <xf numFmtId="0" fontId="13" fillId="14" borderId="1" applyNumberFormat="0" applyAlignment="0" applyProtection="0"/>
    <xf numFmtId="0" fontId="15" fillId="8" borderId="2" applyNumberFormat="0" applyAlignment="0" applyProtection="0"/>
    <xf numFmtId="43" fontId="1" fillId="0" borderId="0" applyFont="0" applyFill="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7" fillId="18" borderId="0" applyNumberFormat="0" applyBorder="0" applyAlignment="0" applyProtection="0"/>
    <xf numFmtId="0" fontId="4" fillId="0" borderId="3"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0" applyNumberFormat="0" applyFill="0" applyBorder="0" applyAlignment="0" applyProtection="0"/>
    <xf numFmtId="0" fontId="11" fillId="12" borderId="1" applyNumberFormat="0" applyAlignment="0" applyProtection="0"/>
    <xf numFmtId="0" fontId="14" fillId="0" borderId="6" applyNumberFormat="0" applyFill="0" applyAlignment="0" applyProtection="0"/>
    <xf numFmtId="0" fontId="9" fillId="12" borderId="0" applyNumberFormat="0" applyBorder="0" applyAlignment="0" applyProtection="0"/>
    <xf numFmtId="0" fontId="1" fillId="11" borderId="7" applyNumberFormat="0" applyFont="0" applyAlignment="0" applyProtection="0"/>
    <xf numFmtId="0" fontId="12" fillId="14" borderId="8" applyNumberFormat="0" applyAlignment="0" applyProtection="0"/>
    <xf numFmtId="9" fontId="1" fillId="0" borderId="0" applyFont="0" applyFill="0" applyBorder="0" applyAlignment="0" applyProtection="0"/>
    <xf numFmtId="0" fontId="3" fillId="0" borderId="0" applyNumberFormat="0" applyFill="0" applyBorder="0" applyAlignment="0" applyProtection="0"/>
    <xf numFmtId="0" fontId="10" fillId="0" borderId="9" applyNumberFormat="0" applyFill="0" applyAlignment="0" applyProtection="0"/>
    <xf numFmtId="0" fontId="16"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145">
    <xf numFmtId="0" fontId="0" fillId="0" borderId="0" xfId="0"/>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Alignment="1">
      <alignment vertical="center"/>
    </xf>
    <xf numFmtId="167" fontId="21" fillId="0" borderId="0" xfId="28" applyNumberFormat="1" applyFont="1" applyBorder="1" applyAlignment="1" applyProtection="1">
      <alignment vertical="center"/>
    </xf>
    <xf numFmtId="0" fontId="20" fillId="0" borderId="14" xfId="0" applyFont="1" applyBorder="1" applyAlignment="1">
      <alignment horizontal="center" vertical="center" wrapText="1"/>
    </xf>
    <xf numFmtId="0" fontId="20" fillId="0" borderId="10" xfId="0" applyFont="1" applyBorder="1" applyAlignment="1">
      <alignment horizontal="center" vertical="center" wrapText="1"/>
    </xf>
    <xf numFmtId="0" fontId="23" fillId="0" borderId="0" xfId="0" applyFont="1"/>
    <xf numFmtId="0" fontId="0" fillId="0" borderId="0" xfId="0" applyAlignment="1">
      <alignment horizontal="center"/>
    </xf>
    <xf numFmtId="0" fontId="0" fillId="0" borderId="0" xfId="0" quotePrefix="1" applyAlignment="1">
      <alignment horizontal="center"/>
    </xf>
    <xf numFmtId="3" fontId="0" fillId="0" borderId="0" xfId="0" applyNumberFormat="1" applyAlignment="1">
      <alignment horizontal="center"/>
    </xf>
    <xf numFmtId="4" fontId="0" fillId="0" borderId="0" xfId="0" applyNumberFormat="1" applyAlignment="1">
      <alignment horizontal="center"/>
    </xf>
    <xf numFmtId="0" fontId="32" fillId="0" borderId="0" xfId="0" applyFont="1" applyAlignment="1">
      <alignment vertical="top" wrapText="1"/>
    </xf>
    <xf numFmtId="0" fontId="35" fillId="0" borderId="0" xfId="0" applyFont="1" applyAlignment="1">
      <alignment wrapText="1"/>
    </xf>
    <xf numFmtId="0" fontId="24" fillId="0" borderId="0" xfId="0" applyFont="1"/>
    <xf numFmtId="0" fontId="24" fillId="0" borderId="15" xfId="0" applyFont="1" applyBorder="1"/>
    <xf numFmtId="0" fontId="34" fillId="0" borderId="0" xfId="0" applyFont="1" applyAlignment="1">
      <alignment horizontal="center" vertical="center" wrapText="1"/>
    </xf>
    <xf numFmtId="0" fontId="31" fillId="0" borderId="0" xfId="0" applyFont="1" applyAlignment="1">
      <alignment horizontal="center" vertical="top" wrapText="1"/>
    </xf>
    <xf numFmtId="0" fontId="31" fillId="0" borderId="0" xfId="0" applyFont="1" applyAlignment="1">
      <alignment vertical="top" wrapText="1"/>
    </xf>
    <xf numFmtId="44" fontId="31" fillId="0" borderId="0" xfId="48" applyFont="1" applyBorder="1" applyAlignment="1" applyProtection="1">
      <alignment wrapText="1"/>
    </xf>
    <xf numFmtId="0" fontId="29" fillId="0" borderId="0" xfId="0" applyFont="1" applyAlignment="1">
      <alignment horizontal="center" vertical="top" wrapText="1"/>
    </xf>
    <xf numFmtId="0" fontId="29" fillId="0" borderId="0" xfId="0" applyFont="1" applyAlignment="1">
      <alignment vertical="top" wrapText="1"/>
    </xf>
    <xf numFmtId="44" fontId="29" fillId="0" borderId="0" xfId="48" applyFont="1" applyFill="1" applyBorder="1" applyAlignment="1" applyProtection="1">
      <alignment vertical="top" wrapText="1"/>
      <protection locked="0"/>
    </xf>
    <xf numFmtId="44" fontId="29" fillId="0" borderId="0" xfId="48" applyFont="1" applyFill="1" applyBorder="1" applyAlignment="1" applyProtection="1">
      <alignment vertical="top" wrapText="1"/>
    </xf>
    <xf numFmtId="0" fontId="37" fillId="0" borderId="0" xfId="0" applyFont="1" applyAlignment="1">
      <alignment horizontal="center" vertical="center" wrapText="1"/>
    </xf>
    <xf numFmtId="0" fontId="37" fillId="0" borderId="0" xfId="0" applyFont="1" applyAlignment="1">
      <alignment horizontal="center" vertical="center"/>
    </xf>
    <xf numFmtId="44" fontId="33" fillId="0" borderId="0" xfId="48" applyFont="1" applyFill="1" applyBorder="1" applyAlignment="1" applyProtection="1">
      <alignment vertical="center" wrapText="1"/>
      <protection locked="0"/>
    </xf>
    <xf numFmtId="0" fontId="31" fillId="0" borderId="0" xfId="0" applyFont="1" applyAlignment="1">
      <alignment horizontal="center" vertical="center" wrapText="1"/>
    </xf>
    <xf numFmtId="0" fontId="29" fillId="0" borderId="0" xfId="0" applyFont="1" applyAlignment="1">
      <alignment horizontal="center" vertical="center" wrapText="1"/>
    </xf>
    <xf numFmtId="44" fontId="38" fillId="0" borderId="0" xfId="48" applyFont="1" applyBorder="1" applyAlignment="1" applyProtection="1">
      <alignment horizontal="center" vertical="center" wrapText="1"/>
    </xf>
    <xf numFmtId="44" fontId="29" fillId="19" borderId="24" xfId="48" applyFont="1" applyFill="1" applyBorder="1" applyAlignment="1" applyProtection="1">
      <alignment vertical="top" wrapText="1"/>
    </xf>
    <xf numFmtId="44" fontId="33" fillId="21" borderId="0" xfId="48" applyFont="1" applyFill="1" applyBorder="1" applyAlignment="1" applyProtection="1">
      <alignment wrapText="1"/>
      <protection locked="0"/>
    </xf>
    <xf numFmtId="0" fontId="24" fillId="0" borderId="16" xfId="0" applyFont="1" applyBorder="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36" fillId="0" borderId="25" xfId="0" applyFont="1" applyBorder="1" applyAlignment="1">
      <alignment horizontal="center" vertical="center" wrapText="1"/>
    </xf>
    <xf numFmtId="0" fontId="24" fillId="0" borderId="25" xfId="0" applyFont="1" applyBorder="1" applyAlignment="1">
      <alignment vertical="center"/>
    </xf>
    <xf numFmtId="0" fontId="24" fillId="0" borderId="14" xfId="0" applyFont="1" applyBorder="1" applyAlignment="1">
      <alignment horizontal="center" vertical="center"/>
    </xf>
    <xf numFmtId="0" fontId="39" fillId="0" borderId="14" xfId="0" applyFont="1" applyBorder="1" applyAlignment="1">
      <alignment vertical="center" wrapText="1"/>
    </xf>
    <xf numFmtId="9" fontId="39" fillId="0" borderId="14" xfId="42" applyFont="1" applyBorder="1" applyAlignment="1" applyProtection="1">
      <alignment horizontal="center" vertical="center" wrapText="1"/>
    </xf>
    <xf numFmtId="9" fontId="39" fillId="0" borderId="11" xfId="42" applyFont="1" applyBorder="1" applyAlignment="1" applyProtection="1">
      <alignment horizontal="center" vertical="center"/>
    </xf>
    <xf numFmtId="9" fontId="39" fillId="0" borderId="12" xfId="42" applyFont="1" applyBorder="1" applyAlignment="1" applyProtection="1">
      <alignment horizontal="center" vertical="center"/>
    </xf>
    <xf numFmtId="9" fontId="39" fillId="0" borderId="13" xfId="42" applyFont="1" applyBorder="1" applyAlignment="1" applyProtection="1">
      <alignment horizontal="center" vertical="center"/>
    </xf>
    <xf numFmtId="9" fontId="36" fillId="0" borderId="0" xfId="0" applyNumberFormat="1" applyFont="1" applyAlignment="1">
      <alignment vertical="center"/>
    </xf>
    <xf numFmtId="0" fontId="36" fillId="0" borderId="0" xfId="0" applyFont="1" applyAlignment="1">
      <alignment vertical="center"/>
    </xf>
    <xf numFmtId="167" fontId="36" fillId="0" borderId="25" xfId="28" applyNumberFormat="1" applyFont="1" applyBorder="1" applyAlignment="1" applyProtection="1">
      <alignment vertical="center"/>
    </xf>
    <xf numFmtId="0" fontId="36" fillId="0" borderId="16" xfId="0" applyFont="1" applyBorder="1" applyAlignment="1">
      <alignment horizontal="center" vertical="center"/>
    </xf>
    <xf numFmtId="0" fontId="40" fillId="0" borderId="0" xfId="0" applyFont="1" applyAlignment="1">
      <alignment vertical="center" wrapText="1"/>
    </xf>
    <xf numFmtId="0" fontId="39" fillId="0" borderId="0" xfId="0" applyFont="1" applyAlignment="1">
      <alignment horizontal="center" vertical="center" wrapText="1"/>
    </xf>
    <xf numFmtId="168" fontId="39" fillId="0" borderId="0" xfId="28" applyNumberFormat="1" applyFont="1" applyFill="1" applyBorder="1" applyAlignment="1" applyProtection="1">
      <alignment horizontal="center" vertical="center"/>
    </xf>
    <xf numFmtId="165" fontId="39" fillId="0" borderId="0" xfId="28" applyNumberFormat="1" applyFont="1" applyFill="1" applyBorder="1" applyAlignment="1" applyProtection="1">
      <alignment horizontal="center" vertical="center"/>
    </xf>
    <xf numFmtId="3" fontId="39" fillId="0" borderId="0" xfId="28" applyNumberFormat="1" applyFont="1" applyBorder="1" applyAlignment="1" applyProtection="1">
      <alignment horizontal="center" vertical="center"/>
    </xf>
    <xf numFmtId="0" fontId="36" fillId="0" borderId="25" xfId="0" applyFont="1" applyBorder="1" applyAlignment="1">
      <alignment vertical="center"/>
    </xf>
    <xf numFmtId="3" fontId="24" fillId="0" borderId="16" xfId="0" applyNumberFormat="1" applyFont="1" applyBorder="1" applyAlignment="1">
      <alignment vertical="center"/>
    </xf>
    <xf numFmtId="3" fontId="24" fillId="0" borderId="0" xfId="0" applyNumberFormat="1" applyFont="1" applyAlignment="1">
      <alignment vertical="center"/>
    </xf>
    <xf numFmtId="167" fontId="24" fillId="0" borderId="0" xfId="28" applyNumberFormat="1" applyFont="1" applyBorder="1" applyAlignment="1" applyProtection="1">
      <alignment vertical="center"/>
    </xf>
    <xf numFmtId="43" fontId="24" fillId="0" borderId="0" xfId="0" applyNumberFormat="1" applyFont="1" applyAlignment="1">
      <alignment vertical="center"/>
    </xf>
    <xf numFmtId="0" fontId="39" fillId="0" borderId="14" xfId="0" applyFont="1" applyBorder="1" applyAlignment="1">
      <alignment horizontal="center" vertical="center" wrapText="1"/>
    </xf>
    <xf numFmtId="166" fontId="39" fillId="0" borderId="14" xfId="28" applyNumberFormat="1" applyFont="1" applyBorder="1" applyAlignment="1" applyProtection="1">
      <alignment horizontal="center" vertical="center"/>
    </xf>
    <xf numFmtId="3" fontId="24" fillId="0" borderId="25" xfId="0" applyNumberFormat="1" applyFont="1" applyBorder="1" applyAlignment="1">
      <alignment vertical="center"/>
    </xf>
    <xf numFmtId="3" fontId="24" fillId="0" borderId="0" xfId="0" applyNumberFormat="1" applyFont="1" applyAlignment="1">
      <alignment horizontal="center" vertical="center"/>
    </xf>
    <xf numFmtId="167" fontId="24" fillId="0" borderId="0" xfId="28" applyNumberFormat="1" applyFont="1" applyBorder="1" applyAlignment="1" applyProtection="1"/>
    <xf numFmtId="3" fontId="24" fillId="0" borderId="0" xfId="0" applyNumberFormat="1" applyFont="1"/>
    <xf numFmtId="164" fontId="42" fillId="19" borderId="24" xfId="0" applyNumberFormat="1" applyFont="1" applyFill="1" applyBorder="1" applyAlignment="1">
      <alignment horizontal="center" vertical="center"/>
    </xf>
    <xf numFmtId="164" fontId="43" fillId="0" borderId="0" xfId="0" applyNumberFormat="1" applyFont="1" applyAlignment="1">
      <alignment horizontal="center" vertical="center"/>
    </xf>
    <xf numFmtId="3" fontId="24" fillId="0" borderId="15" xfId="0" applyNumberFormat="1" applyFont="1" applyBorder="1" applyAlignment="1">
      <alignment horizontal="center" vertical="center"/>
    </xf>
    <xf numFmtId="3" fontId="24" fillId="0" borderId="15" xfId="0" applyNumberFormat="1" applyFont="1" applyBorder="1"/>
    <xf numFmtId="0" fontId="24" fillId="0" borderId="15" xfId="0" applyFont="1" applyBorder="1" applyAlignment="1">
      <alignment vertical="center"/>
    </xf>
    <xf numFmtId="0" fontId="24" fillId="0" borderId="23" xfId="0" applyFont="1" applyBorder="1" applyAlignment="1">
      <alignment vertical="center"/>
    </xf>
    <xf numFmtId="0" fontId="36" fillId="0" borderId="16" xfId="0" applyFont="1" applyBorder="1" applyAlignment="1">
      <alignment horizontal="center" vertical="center" wrapText="1"/>
    </xf>
    <xf numFmtId="0" fontId="36" fillId="0" borderId="0" xfId="0" applyFont="1" applyAlignment="1">
      <alignment horizontal="center" vertical="center" wrapText="1"/>
    </xf>
    <xf numFmtId="49" fontId="31" fillId="0" borderId="0" xfId="0" applyNumberFormat="1" applyFont="1" applyAlignment="1" applyProtection="1">
      <alignment horizontal="center" vertical="center"/>
      <protection locked="0"/>
    </xf>
    <xf numFmtId="0" fontId="32" fillId="0" borderId="0" xfId="0" applyFont="1" applyAlignment="1">
      <alignment horizontal="center" vertical="center" wrapText="1"/>
    </xf>
    <xf numFmtId="0" fontId="36" fillId="0" borderId="28" xfId="0" applyFont="1" applyBorder="1" applyAlignment="1">
      <alignment horizontal="center" vertical="center"/>
    </xf>
    <xf numFmtId="0" fontId="40" fillId="0" borderId="28" xfId="0" applyFont="1" applyBorder="1" applyAlignment="1">
      <alignment vertical="center" wrapText="1"/>
    </xf>
    <xf numFmtId="0" fontId="39" fillId="0" borderId="29" xfId="0" applyFont="1" applyBorder="1" applyAlignment="1">
      <alignment horizontal="center" vertical="center" wrapText="1"/>
    </xf>
    <xf numFmtId="0" fontId="24" fillId="0" borderId="28" xfId="0" applyFont="1" applyBorder="1" applyAlignment="1">
      <alignment horizontal="center" vertical="center"/>
    </xf>
    <xf numFmtId="0" fontId="39" fillId="0" borderId="28" xfId="0" applyFont="1" applyBorder="1" applyAlignment="1">
      <alignment vertical="center" wrapText="1"/>
    </xf>
    <xf numFmtId="3" fontId="39" fillId="0" borderId="29" xfId="28" applyNumberFormat="1" applyFont="1" applyBorder="1" applyAlignment="1" applyProtection="1">
      <alignment horizontal="center" vertical="center"/>
    </xf>
    <xf numFmtId="0" fontId="24" fillId="0" borderId="29" xfId="0" applyFont="1" applyBorder="1" applyAlignment="1">
      <alignment horizontal="center" vertical="center"/>
    </xf>
    <xf numFmtId="0" fontId="39" fillId="0" borderId="30" xfId="0" applyFont="1" applyBorder="1" applyAlignment="1">
      <alignment vertical="center" wrapText="1"/>
    </xf>
    <xf numFmtId="3" fontId="39" fillId="0" borderId="30" xfId="0" applyNumberFormat="1" applyFont="1" applyBorder="1" applyAlignment="1">
      <alignment horizontal="center" vertical="center" wrapText="1"/>
    </xf>
    <xf numFmtId="3" fontId="39" fillId="0" borderId="30" xfId="28" applyNumberFormat="1" applyFont="1" applyBorder="1" applyAlignment="1" applyProtection="1">
      <alignment horizontal="center" vertical="center"/>
    </xf>
    <xf numFmtId="3" fontId="24" fillId="0" borderId="28" xfId="0" applyNumberFormat="1" applyFont="1" applyBorder="1" applyAlignment="1">
      <alignment horizontal="center" vertical="center"/>
    </xf>
    <xf numFmtId="0" fontId="40" fillId="0" borderId="29" xfId="0" applyFont="1" applyBorder="1" applyAlignment="1">
      <alignment vertical="center" wrapText="1"/>
    </xf>
    <xf numFmtId="0" fontId="40" fillId="0" borderId="30" xfId="0" applyFont="1" applyBorder="1" applyAlignment="1">
      <alignment vertical="center" wrapText="1"/>
    </xf>
    <xf numFmtId="0" fontId="39" fillId="0" borderId="30" xfId="0" applyFont="1" applyBorder="1" applyAlignment="1">
      <alignment horizontal="center" vertical="center" wrapText="1"/>
    </xf>
    <xf numFmtId="0" fontId="24" fillId="0" borderId="34" xfId="0" applyFont="1" applyBorder="1" applyAlignment="1">
      <alignment vertical="center"/>
    </xf>
    <xf numFmtId="3" fontId="24" fillId="0" borderId="35" xfId="0" applyNumberFormat="1" applyFont="1" applyBorder="1" applyAlignment="1">
      <alignment vertical="center"/>
    </xf>
    <xf numFmtId="0" fontId="24" fillId="0" borderId="36" xfId="0" applyFont="1" applyBorder="1" applyAlignment="1">
      <alignment horizontal="center" vertical="center"/>
    </xf>
    <xf numFmtId="0" fontId="36" fillId="0" borderId="36" xfId="0" applyFont="1" applyBorder="1" applyAlignment="1">
      <alignment horizontal="left" vertical="center" wrapText="1"/>
    </xf>
    <xf numFmtId="0" fontId="36" fillId="0" borderId="36" xfId="0" applyFont="1" applyBorder="1" applyAlignment="1">
      <alignment horizontal="center" vertical="center" wrapText="1"/>
    </xf>
    <xf numFmtId="3" fontId="36" fillId="0" borderId="37" xfId="0" applyNumberFormat="1" applyFont="1" applyBorder="1" applyAlignment="1">
      <alignment horizontal="center" vertical="center"/>
    </xf>
    <xf numFmtId="3" fontId="36" fillId="0" borderId="38" xfId="0" applyNumberFormat="1" applyFont="1" applyBorder="1" applyAlignment="1">
      <alignment horizontal="center" vertical="center"/>
    </xf>
    <xf numFmtId="3" fontId="36" fillId="0" borderId="39" xfId="0" applyNumberFormat="1" applyFont="1" applyBorder="1" applyAlignment="1">
      <alignment horizontal="center" vertical="center"/>
    </xf>
    <xf numFmtId="165" fontId="24" fillId="21" borderId="40" xfId="28" applyNumberFormat="1" applyFont="1" applyFill="1" applyBorder="1" applyAlignment="1" applyProtection="1">
      <alignment horizontal="center" vertical="center"/>
      <protection locked="0"/>
    </xf>
    <xf numFmtId="165" fontId="24" fillId="21" borderId="41" xfId="28" applyNumberFormat="1" applyFont="1" applyFill="1" applyBorder="1" applyAlignment="1" applyProtection="1">
      <alignment horizontal="center" vertical="center"/>
      <protection locked="0"/>
    </xf>
    <xf numFmtId="165" fontId="24" fillId="21" borderId="42" xfId="28" applyNumberFormat="1" applyFont="1" applyFill="1" applyBorder="1" applyAlignment="1" applyProtection="1">
      <alignment horizontal="center" vertical="center"/>
      <protection locked="0"/>
    </xf>
    <xf numFmtId="3" fontId="39" fillId="0" borderId="40" xfId="28" applyNumberFormat="1" applyFont="1" applyBorder="1" applyAlignment="1" applyProtection="1">
      <alignment horizontal="center" vertical="center"/>
    </xf>
    <xf numFmtId="3" fontId="39" fillId="0" borderId="41" xfId="28" applyNumberFormat="1" applyFont="1" applyBorder="1" applyAlignment="1" applyProtection="1">
      <alignment horizontal="center" vertical="center"/>
    </xf>
    <xf numFmtId="3" fontId="39" fillId="0" borderId="42" xfId="28" applyNumberFormat="1" applyFont="1" applyBorder="1" applyAlignment="1" applyProtection="1">
      <alignment horizontal="center" vertical="center"/>
    </xf>
    <xf numFmtId="0" fontId="39" fillId="0" borderId="36" xfId="0" applyFont="1" applyBorder="1" applyAlignment="1">
      <alignment vertical="center" wrapText="1"/>
    </xf>
    <xf numFmtId="0" fontId="39" fillId="0" borderId="36" xfId="0" applyFont="1" applyBorder="1" applyAlignment="1">
      <alignment horizontal="center" vertical="center" wrapText="1"/>
    </xf>
    <xf numFmtId="166" fontId="39" fillId="0" borderId="36" xfId="28" applyNumberFormat="1" applyFont="1" applyBorder="1" applyAlignment="1" applyProtection="1">
      <alignment horizontal="center" vertical="center"/>
    </xf>
    <xf numFmtId="0" fontId="24" fillId="0" borderId="43" xfId="0" applyFont="1" applyBorder="1" applyAlignment="1">
      <alignment horizontal="center" vertical="center"/>
    </xf>
    <xf numFmtId="0" fontId="20" fillId="0" borderId="36" xfId="0" applyFont="1" applyBorder="1" applyAlignment="1">
      <alignment horizontal="center" vertical="center" wrapText="1"/>
    </xf>
    <xf numFmtId="3" fontId="39" fillId="0" borderId="34" xfId="28" applyNumberFormat="1" applyFont="1" applyBorder="1" applyAlignment="1" applyProtection="1">
      <alignment horizontal="center" vertical="center"/>
    </xf>
    <xf numFmtId="0" fontId="40" fillId="0" borderId="34" xfId="0" applyFont="1" applyBorder="1" applyAlignment="1">
      <alignment vertical="center" wrapText="1"/>
    </xf>
    <xf numFmtId="44" fontId="44" fillId="19" borderId="26" xfId="0" applyNumberFormat="1" applyFont="1" applyFill="1" applyBorder="1" applyAlignment="1">
      <alignment horizontal="center" vertical="center"/>
    </xf>
    <xf numFmtId="44" fontId="44" fillId="19" borderId="27" xfId="0" applyNumberFormat="1" applyFont="1" applyFill="1" applyBorder="1" applyAlignment="1">
      <alignment horizontal="center" vertical="center"/>
    </xf>
    <xf numFmtId="0" fontId="31" fillId="0" borderId="29" xfId="0" applyFont="1" applyBorder="1" applyAlignment="1">
      <alignment horizontal="left" wrapText="1"/>
    </xf>
    <xf numFmtId="0" fontId="31" fillId="0" borderId="30" xfId="0" applyFont="1" applyBorder="1" applyAlignment="1">
      <alignment horizontal="left" wrapText="1"/>
    </xf>
    <xf numFmtId="0" fontId="31" fillId="0" borderId="31" xfId="0" applyFont="1" applyBorder="1" applyAlignment="1">
      <alignment horizontal="left" wrapText="1"/>
    </xf>
    <xf numFmtId="0" fontId="45" fillId="0" borderId="43" xfId="0" applyFont="1" applyBorder="1" applyAlignment="1">
      <alignment horizontal="center" wrapText="1"/>
    </xf>
    <xf numFmtId="0" fontId="45" fillId="0" borderId="34" xfId="0" applyFont="1" applyBorder="1" applyAlignment="1">
      <alignment horizontal="center" wrapText="1"/>
    </xf>
    <xf numFmtId="0" fontId="45" fillId="0" borderId="35" xfId="0" applyFont="1" applyBorder="1" applyAlignment="1">
      <alignment horizontal="center" wrapText="1"/>
    </xf>
    <xf numFmtId="0" fontId="36" fillId="0" borderId="29" xfId="0" applyFont="1" applyBorder="1" applyAlignment="1">
      <alignment horizontal="center" vertical="center" wrapText="1"/>
    </xf>
    <xf numFmtId="0" fontId="36" fillId="0" borderId="3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0" xfId="0" applyFont="1" applyAlignment="1">
      <alignment horizontal="center" vertical="center" wrapText="1"/>
    </xf>
    <xf numFmtId="49" fontId="31" fillId="21" borderId="33" xfId="0" applyNumberFormat="1" applyFont="1" applyFill="1" applyBorder="1" applyAlignment="1" applyProtection="1">
      <alignment horizontal="center" vertical="center"/>
      <protection locked="0"/>
    </xf>
    <xf numFmtId="49" fontId="31" fillId="21" borderId="30" xfId="0" applyNumberFormat="1" applyFont="1" applyFill="1" applyBorder="1" applyAlignment="1" applyProtection="1">
      <alignment horizontal="center" vertical="center"/>
      <protection locked="0"/>
    </xf>
    <xf numFmtId="49" fontId="31" fillId="21" borderId="31" xfId="0" applyNumberFormat="1" applyFont="1" applyFill="1" applyBorder="1" applyAlignment="1" applyProtection="1">
      <alignment horizontal="center" vertical="center"/>
      <protection locked="0"/>
    </xf>
    <xf numFmtId="0" fontId="32" fillId="0" borderId="28" xfId="0" applyFont="1" applyBorder="1" applyAlignment="1">
      <alignment horizontal="left" vertical="top" wrapText="1"/>
    </xf>
    <xf numFmtId="0" fontId="31" fillId="0" borderId="28" xfId="0" applyFont="1" applyBorder="1" applyAlignment="1">
      <alignment vertical="top" wrapText="1"/>
    </xf>
    <xf numFmtId="0" fontId="30" fillId="20" borderId="0" xfId="0" applyFont="1" applyFill="1" applyAlignment="1">
      <alignment horizontal="left" wrapText="1"/>
    </xf>
    <xf numFmtId="0" fontId="30" fillId="20" borderId="25" xfId="0" applyFont="1" applyFill="1" applyBorder="1" applyAlignment="1">
      <alignment horizontal="left" wrapText="1"/>
    </xf>
    <xf numFmtId="0" fontId="32" fillId="0" borderId="28" xfId="0" applyFont="1" applyBorder="1" applyAlignment="1">
      <alignment vertical="top"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0" fillId="0" borderId="44" xfId="0" applyFont="1" applyBorder="1" applyAlignment="1">
      <alignment horizontal="left" vertical="center" wrapText="1"/>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3" fontId="0" fillId="0" borderId="43" xfId="0" applyNumberFormat="1" applyBorder="1" applyAlignment="1">
      <alignment horizontal="center"/>
    </xf>
    <xf numFmtId="3" fontId="0" fillId="0" borderId="35"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31" xfId="0" applyNumberFormat="1" applyBorder="1" applyAlignment="1">
      <alignment horizontal="center"/>
    </xf>
  </cellXfs>
  <cellStyles count="49">
    <cellStyle name="Accent1" xfId="1" builtinId="29" customBuiltin="1"/>
    <cellStyle name="Accent1 - 20%" xfId="2" xr:uid="{00000000-0005-0000-0000-000001000000}"/>
    <cellStyle name="Accent1 - 40%" xfId="3" xr:uid="{00000000-0005-0000-0000-000002000000}"/>
    <cellStyle name="Accent1 - 60%" xfId="4" xr:uid="{00000000-0005-0000-0000-000003000000}"/>
    <cellStyle name="Accent2" xfId="5" builtinId="33" customBuiltin="1"/>
    <cellStyle name="Accent2 - 20%" xfId="6" xr:uid="{00000000-0005-0000-0000-000005000000}"/>
    <cellStyle name="Accent2 - 40%" xfId="7" xr:uid="{00000000-0005-0000-0000-000006000000}"/>
    <cellStyle name="Accent2 - 60%" xfId="8" xr:uid="{00000000-0005-0000-0000-000007000000}"/>
    <cellStyle name="Accent3" xfId="9" builtinId="37" customBuiltin="1"/>
    <cellStyle name="Accent3 - 20%" xfId="10" xr:uid="{00000000-0005-0000-0000-000009000000}"/>
    <cellStyle name="Accent3 - 40%" xfId="11" xr:uid="{00000000-0005-0000-0000-00000A000000}"/>
    <cellStyle name="Accent3 - 60%" xfId="12" xr:uid="{00000000-0005-0000-0000-00000B000000}"/>
    <cellStyle name="Accent4" xfId="13" builtinId="41" customBuiltin="1"/>
    <cellStyle name="Accent4 - 20%" xfId="14" xr:uid="{00000000-0005-0000-0000-00000D000000}"/>
    <cellStyle name="Accent4 - 40%" xfId="15" xr:uid="{00000000-0005-0000-0000-00000E000000}"/>
    <cellStyle name="Accent4 - 60%" xfId="16" xr:uid="{00000000-0005-0000-0000-00000F000000}"/>
    <cellStyle name="Accent5" xfId="17" builtinId="45" customBuiltin="1"/>
    <cellStyle name="Accent5 - 20%" xfId="18" xr:uid="{00000000-0005-0000-0000-000011000000}"/>
    <cellStyle name="Accent5 - 40%" xfId="19" xr:uid="{00000000-0005-0000-0000-000012000000}"/>
    <cellStyle name="Accent5 - 60%" xfId="20" xr:uid="{00000000-0005-0000-0000-000013000000}"/>
    <cellStyle name="Accent6" xfId="21" builtinId="49" customBuiltin="1"/>
    <cellStyle name="Accent6 - 20%" xfId="22" xr:uid="{00000000-0005-0000-0000-000015000000}"/>
    <cellStyle name="Accent6 - 40%" xfId="23" xr:uid="{00000000-0005-0000-0000-000016000000}"/>
    <cellStyle name="Accent6 - 60%" xfId="24" xr:uid="{00000000-0005-0000-0000-000017000000}"/>
    <cellStyle name="Bad" xfId="25" builtinId="27" customBuiltin="1"/>
    <cellStyle name="Calculation" xfId="26" builtinId="22" customBuiltin="1"/>
    <cellStyle name="Check Cell" xfId="27" builtinId="23" customBuiltin="1"/>
    <cellStyle name="Comma" xfId="28" builtinId="3"/>
    <cellStyle name="Currency" xfId="48" builtinId="4"/>
    <cellStyle name="Emphasis 1" xfId="29" xr:uid="{00000000-0005-0000-0000-00001D000000}"/>
    <cellStyle name="Emphasis 2" xfId="30" xr:uid="{00000000-0005-0000-0000-00001E000000}"/>
    <cellStyle name="Emphasis 3" xfId="31" xr:uid="{00000000-0005-0000-0000-00001F000000}"/>
    <cellStyle name="Followed Hyperlink" xfId="47" builtinId="9" hidde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46" builtinId="8" hidden="1"/>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Sheet Title" xfId="43" xr:uid="{00000000-0005-0000-0000-00002E000000}"/>
    <cellStyle name="Total" xfId="44" builtinId="25" customBuiltin="1"/>
    <cellStyle name="Warning Text" xfId="45" builtinId="11" customBuilti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37"/>
  <sheetViews>
    <sheetView tabSelected="1" zoomScale="85" zoomScaleNormal="85" zoomScaleSheetLayoutView="85" zoomScalePageLayoutView="125" workbookViewId="0">
      <selection activeCell="E24" sqref="E24"/>
    </sheetView>
  </sheetViews>
  <sheetFormatPr defaultColWidth="10.84375" defaultRowHeight="11.6" x14ac:dyDescent="0.3"/>
  <cols>
    <col min="1" max="1" width="3.69140625" style="1" customWidth="1"/>
    <col min="2" max="2" width="5.15234375" style="1" customWidth="1"/>
    <col min="3" max="3" width="67.3046875" style="1" customWidth="1"/>
    <col min="4" max="4" width="20.69140625" style="2" customWidth="1"/>
    <col min="5" max="6" width="9.3046875" style="2" customWidth="1"/>
    <col min="7" max="7" width="12.69140625" style="2" customWidth="1"/>
    <col min="8" max="8" width="13" style="2" customWidth="1"/>
    <col min="9" max="10" width="9.3046875" style="2" customWidth="1"/>
    <col min="11" max="11" width="9.3046875" style="1" customWidth="1"/>
    <col min="12" max="12" width="10.84375" style="1"/>
    <col min="13" max="13" width="11.15234375" style="1" customWidth="1"/>
    <col min="14" max="14" width="9" style="1" customWidth="1"/>
    <col min="15" max="15" width="9.3046875" style="1" customWidth="1"/>
    <col min="16" max="17" width="10.84375" style="1"/>
    <col min="18" max="18" width="11.15234375" style="1" customWidth="1"/>
    <col min="19" max="16384" width="10.84375" style="1"/>
  </cols>
  <sheetData>
    <row r="1" spans="2:14" ht="12" customHeight="1" x14ac:dyDescent="0.3">
      <c r="B1" s="16"/>
      <c r="C1" s="16"/>
      <c r="D1" s="16"/>
      <c r="E1" s="16"/>
      <c r="F1" s="16"/>
      <c r="G1" s="16"/>
      <c r="H1" s="16"/>
      <c r="I1" s="16"/>
    </row>
    <row r="2" spans="2:14" ht="33" customHeight="1" x14ac:dyDescent="0.3">
      <c r="B2" s="116" t="s">
        <v>0</v>
      </c>
      <c r="C2" s="117"/>
      <c r="D2" s="120"/>
      <c r="E2" s="121"/>
      <c r="F2" s="121"/>
      <c r="G2" s="121"/>
      <c r="H2" s="121"/>
      <c r="I2" s="122"/>
      <c r="J2" s="87"/>
      <c r="K2" s="87"/>
      <c r="L2" s="88"/>
    </row>
    <row r="3" spans="2:14" ht="22.5" customHeight="1" x14ac:dyDescent="0.3">
      <c r="B3" s="69"/>
      <c r="C3" s="70" t="s">
        <v>1</v>
      </c>
      <c r="D3" s="71"/>
      <c r="E3" s="71"/>
      <c r="F3" s="71"/>
      <c r="G3" s="71"/>
      <c r="H3" s="71"/>
      <c r="I3" s="71"/>
      <c r="J3" s="33"/>
      <c r="K3" s="33"/>
      <c r="L3" s="59"/>
    </row>
    <row r="4" spans="2:14" ht="27" customHeight="1" x14ac:dyDescent="0.3">
      <c r="B4" s="32"/>
      <c r="C4" s="118" t="s">
        <v>2</v>
      </c>
      <c r="D4" s="118"/>
      <c r="E4" s="118"/>
      <c r="F4" s="118"/>
      <c r="G4" s="118"/>
      <c r="H4" s="118"/>
      <c r="I4" s="118"/>
      <c r="J4" s="119"/>
      <c r="K4" s="119"/>
      <c r="L4" s="35"/>
    </row>
    <row r="5" spans="2:14" ht="33" customHeight="1" x14ac:dyDescent="0.3">
      <c r="B5" s="89">
        <v>1</v>
      </c>
      <c r="C5" s="90" t="s">
        <v>3</v>
      </c>
      <c r="D5" s="91" t="s">
        <v>4</v>
      </c>
      <c r="E5" s="92">
        <f>600000/12</f>
        <v>50000</v>
      </c>
      <c r="F5" s="93">
        <f>700000/12</f>
        <v>58333.333333333336</v>
      </c>
      <c r="G5" s="93">
        <f>800000/12</f>
        <v>66666.666666666672</v>
      </c>
      <c r="H5" s="93">
        <f>900000/12</f>
        <v>75000</v>
      </c>
      <c r="I5" s="94">
        <f>1000000/12</f>
        <v>83333.333333333328</v>
      </c>
      <c r="J5" s="33"/>
      <c r="K5" s="33"/>
      <c r="L5" s="36"/>
    </row>
    <row r="6" spans="2:14" s="3" customFormat="1" ht="33" customHeight="1" x14ac:dyDescent="0.3">
      <c r="B6" s="37">
        <v>2</v>
      </c>
      <c r="C6" s="38" t="s">
        <v>5</v>
      </c>
      <c r="D6" s="39">
        <f>SUM(E6:I6)</f>
        <v>1.05</v>
      </c>
      <c r="E6" s="40">
        <v>0.1</v>
      </c>
      <c r="F6" s="41">
        <v>0.25</v>
      </c>
      <c r="G6" s="41">
        <v>0.25</v>
      </c>
      <c r="H6" s="41">
        <v>0.25</v>
      </c>
      <c r="I6" s="42">
        <v>0.2</v>
      </c>
      <c r="J6" s="43"/>
      <c r="K6" s="44"/>
      <c r="L6" s="45"/>
    </row>
    <row r="7" spans="2:14" ht="14.15" customHeight="1" x14ac:dyDescent="0.3">
      <c r="B7" s="46"/>
      <c r="C7" s="47"/>
      <c r="D7" s="48"/>
      <c r="E7" s="49"/>
      <c r="F7" s="50"/>
      <c r="G7" s="50"/>
      <c r="H7" s="50"/>
      <c r="I7" s="50"/>
      <c r="J7" s="33"/>
      <c r="K7" s="33"/>
      <c r="L7" s="36"/>
    </row>
    <row r="8" spans="2:14" ht="33" customHeight="1" x14ac:dyDescent="0.3">
      <c r="B8" s="73">
        <v>3</v>
      </c>
      <c r="C8" s="74" t="s">
        <v>6</v>
      </c>
      <c r="D8" s="75" t="s">
        <v>7</v>
      </c>
      <c r="E8" s="95"/>
      <c r="F8" s="96"/>
      <c r="G8" s="96"/>
      <c r="H8" s="96"/>
      <c r="I8" s="97"/>
      <c r="J8" s="33"/>
      <c r="K8" s="33"/>
      <c r="L8" s="36"/>
    </row>
    <row r="9" spans="2:14" ht="15.75" customHeight="1" x14ac:dyDescent="0.3">
      <c r="B9" s="32"/>
      <c r="C9" s="33"/>
      <c r="D9" s="34"/>
      <c r="E9" s="34"/>
      <c r="F9" s="34"/>
      <c r="G9" s="34"/>
      <c r="H9" s="34"/>
      <c r="I9" s="33"/>
      <c r="J9" s="33"/>
      <c r="K9" s="33"/>
      <c r="L9" s="36"/>
    </row>
    <row r="10" spans="2:14" s="3" customFormat="1" ht="33" customHeight="1" x14ac:dyDescent="0.3">
      <c r="B10" s="76">
        <v>4</v>
      </c>
      <c r="C10" s="77" t="s">
        <v>8</v>
      </c>
      <c r="D10" s="75" t="s">
        <v>9</v>
      </c>
      <c r="E10" s="98">
        <f>E5*E8</f>
        <v>0</v>
      </c>
      <c r="F10" s="99">
        <f t="shared" ref="F10:I10" si="0">F5*F8</f>
        <v>0</v>
      </c>
      <c r="G10" s="99">
        <f t="shared" si="0"/>
        <v>0</v>
      </c>
      <c r="H10" s="99">
        <f t="shared" si="0"/>
        <v>0</v>
      </c>
      <c r="I10" s="100">
        <f t="shared" si="0"/>
        <v>0</v>
      </c>
      <c r="J10" s="44"/>
      <c r="K10" s="44"/>
      <c r="L10" s="45"/>
    </row>
    <row r="11" spans="2:14" s="3" customFormat="1" ht="14.15" customHeight="1" x14ac:dyDescent="0.3">
      <c r="B11" s="76"/>
      <c r="C11" s="77"/>
      <c r="D11" s="75"/>
      <c r="E11" s="78"/>
      <c r="F11" s="106"/>
      <c r="G11" s="106"/>
      <c r="H11" s="106"/>
      <c r="I11" s="106"/>
      <c r="J11" s="51"/>
      <c r="K11" s="51"/>
      <c r="L11" s="52"/>
      <c r="N11" s="4"/>
    </row>
    <row r="12" spans="2:14" ht="33" customHeight="1" x14ac:dyDescent="0.3">
      <c r="B12" s="89" t="s">
        <v>10</v>
      </c>
      <c r="C12" s="101" t="s">
        <v>11</v>
      </c>
      <c r="D12" s="102" t="s">
        <v>7</v>
      </c>
      <c r="E12" s="103">
        <f>(SUM(E10:I10)/(SUM(E5:I5)))</f>
        <v>0</v>
      </c>
      <c r="F12" s="53"/>
      <c r="G12" s="54"/>
      <c r="H12" s="33"/>
      <c r="I12" s="55"/>
      <c r="J12" s="55"/>
      <c r="K12" s="56"/>
      <c r="L12" s="36"/>
      <c r="N12" s="4"/>
    </row>
    <row r="13" spans="2:14" ht="33" customHeight="1" x14ac:dyDescent="0.3">
      <c r="B13" s="37" t="s">
        <v>12</v>
      </c>
      <c r="C13" s="38" t="s">
        <v>13</v>
      </c>
      <c r="D13" s="57" t="s">
        <v>7</v>
      </c>
      <c r="E13" s="58">
        <f>((E10*E6)+(F10*F6)+(G10*G6)+(H10*H6)+(I10*I6))/((E5*E6)+(F5*F6)+(G5*G6)+(H5*H6)+(I5*I6))</f>
        <v>0</v>
      </c>
      <c r="F13" s="53"/>
      <c r="G13" s="54"/>
      <c r="H13" s="33"/>
      <c r="I13" s="55"/>
      <c r="J13" s="55"/>
      <c r="K13" s="33"/>
      <c r="L13" s="36"/>
      <c r="N13" s="4"/>
    </row>
    <row r="14" spans="2:14" ht="14.15" customHeight="1" x14ac:dyDescent="0.3">
      <c r="B14" s="79"/>
      <c r="C14" s="80"/>
      <c r="D14" s="81"/>
      <c r="E14" s="82"/>
      <c r="F14" s="51"/>
      <c r="G14" s="51"/>
      <c r="H14" s="51"/>
      <c r="I14" s="51"/>
      <c r="J14" s="51"/>
      <c r="K14" s="51"/>
      <c r="L14" s="59"/>
      <c r="N14" s="4"/>
    </row>
    <row r="15" spans="2:14" ht="33" customHeight="1" x14ac:dyDescent="0.3">
      <c r="B15" s="76">
        <v>6</v>
      </c>
      <c r="C15" s="77" t="s">
        <v>14</v>
      </c>
      <c r="D15" s="75" t="s">
        <v>15</v>
      </c>
      <c r="E15" s="83">
        <f>((((E5*E6)+(F5*F6)+(G5*G6)+(H5*H6)+(I5*I6))/D6*E13))</f>
        <v>0</v>
      </c>
      <c r="F15" s="60"/>
      <c r="G15" s="61"/>
      <c r="H15" s="14"/>
      <c r="I15" s="7"/>
      <c r="J15" s="14"/>
      <c r="K15" s="14"/>
      <c r="L15" s="36"/>
    </row>
    <row r="16" spans="2:14" ht="17.25" customHeight="1" x14ac:dyDescent="0.3">
      <c r="B16" s="76"/>
      <c r="C16" s="77"/>
      <c r="D16" s="75"/>
      <c r="E16" s="83"/>
      <c r="F16" s="60"/>
      <c r="G16" s="61"/>
      <c r="H16" s="14"/>
      <c r="I16" s="7"/>
      <c r="J16" s="14"/>
      <c r="K16" s="14"/>
      <c r="L16" s="36"/>
    </row>
    <row r="17" spans="2:12" ht="33" customHeight="1" x14ac:dyDescent="0.3">
      <c r="B17" s="76">
        <v>7</v>
      </c>
      <c r="C17" s="77" t="s">
        <v>16</v>
      </c>
      <c r="D17" s="75" t="s">
        <v>17</v>
      </c>
      <c r="E17" s="83">
        <f>((((E5*E6)+(F5*F6)+(G5*G6)+(H5*H6)+(I5*I6))/D6*E13))*12</f>
        <v>0</v>
      </c>
      <c r="F17" s="60"/>
      <c r="G17" s="61"/>
      <c r="H17" s="14"/>
      <c r="I17" s="7"/>
      <c r="J17" s="14"/>
      <c r="K17" s="14"/>
      <c r="L17" s="36"/>
    </row>
    <row r="18" spans="2:12" ht="14.15" customHeight="1" thickBot="1" x14ac:dyDescent="0.35">
      <c r="B18" s="104"/>
      <c r="C18" s="107"/>
      <c r="D18" s="48"/>
      <c r="E18" s="60"/>
      <c r="F18" s="14"/>
      <c r="G18" s="14"/>
      <c r="H18" s="62"/>
      <c r="I18" s="14"/>
      <c r="J18" s="33"/>
      <c r="K18" s="14"/>
      <c r="L18" s="36"/>
    </row>
    <row r="19" spans="2:12" ht="33" customHeight="1" thickBot="1" x14ac:dyDescent="0.35">
      <c r="B19" s="76">
        <v>8</v>
      </c>
      <c r="C19" s="84" t="s">
        <v>18</v>
      </c>
      <c r="D19" s="75" t="s">
        <v>19</v>
      </c>
      <c r="E19" s="63">
        <f>E17*5</f>
        <v>0</v>
      </c>
      <c r="F19" s="64"/>
      <c r="G19" s="33"/>
      <c r="H19" s="54"/>
      <c r="I19" s="33"/>
      <c r="J19" s="33"/>
      <c r="K19" s="33"/>
      <c r="L19" s="36"/>
    </row>
    <row r="20" spans="2:12" ht="12" customHeight="1" x14ac:dyDescent="0.3">
      <c r="B20" s="79"/>
      <c r="C20" s="85"/>
      <c r="D20" s="86"/>
      <c r="E20" s="65"/>
      <c r="F20" s="15"/>
      <c r="G20" s="15"/>
      <c r="H20" s="66"/>
      <c r="I20" s="15"/>
      <c r="J20" s="67"/>
      <c r="K20" s="15"/>
      <c r="L20" s="68"/>
    </row>
    <row r="21" spans="2:12" hidden="1" x14ac:dyDescent="0.3">
      <c r="B21" s="33"/>
      <c r="C21" s="33"/>
      <c r="D21" s="34"/>
      <c r="E21" s="34"/>
      <c r="F21" s="34"/>
      <c r="G21" s="34"/>
      <c r="H21" s="34"/>
      <c r="I21" s="34"/>
      <c r="J21" s="34"/>
      <c r="K21" s="33"/>
      <c r="L21" s="33"/>
    </row>
    <row r="22" spans="2:12" ht="18" customHeight="1" x14ac:dyDescent="0.35">
      <c r="B22" s="113" t="s">
        <v>20</v>
      </c>
      <c r="C22" s="114"/>
      <c r="D22" s="114"/>
      <c r="E22" s="114"/>
      <c r="F22" s="114"/>
      <c r="G22" s="114"/>
      <c r="H22" s="114"/>
      <c r="I22" s="114"/>
      <c r="J22" s="114"/>
      <c r="K22" s="114"/>
      <c r="L22" s="115"/>
    </row>
    <row r="23" spans="2:12" ht="24.75" customHeight="1" x14ac:dyDescent="0.3">
      <c r="B23" s="32"/>
      <c r="C23" s="24" t="s">
        <v>21</v>
      </c>
      <c r="D23" s="25" t="s">
        <v>22</v>
      </c>
      <c r="E23" s="24" t="s">
        <v>23</v>
      </c>
      <c r="F23" s="24" t="s">
        <v>24</v>
      </c>
      <c r="G23" s="26" t="s">
        <v>25</v>
      </c>
      <c r="H23" s="29" t="s">
        <v>26</v>
      </c>
      <c r="I23" s="34"/>
      <c r="J23" s="34"/>
      <c r="K23" s="33"/>
      <c r="L23" s="36"/>
    </row>
    <row r="24" spans="2:12" ht="15.75" customHeight="1" x14ac:dyDescent="0.6">
      <c r="B24" s="32"/>
      <c r="C24" s="27">
        <v>1</v>
      </c>
      <c r="D24" s="18" t="s">
        <v>27</v>
      </c>
      <c r="E24" s="17">
        <v>64</v>
      </c>
      <c r="F24" s="17" t="s">
        <v>28</v>
      </c>
      <c r="G24" s="31"/>
      <c r="H24" s="19">
        <f>E24*G24</f>
        <v>0</v>
      </c>
      <c r="I24" s="34"/>
      <c r="J24" s="34"/>
      <c r="K24" s="33"/>
      <c r="L24" s="36"/>
    </row>
    <row r="25" spans="2:12" ht="17.25" customHeight="1" x14ac:dyDescent="0.6">
      <c r="B25" s="32"/>
      <c r="C25" s="27">
        <v>2</v>
      </c>
      <c r="D25" s="18" t="s">
        <v>29</v>
      </c>
      <c r="E25" s="17">
        <v>128</v>
      </c>
      <c r="F25" s="17" t="s">
        <v>28</v>
      </c>
      <c r="G25" s="31"/>
      <c r="H25" s="19">
        <f t="shared" ref="H25:H26" si="1">E25*G25</f>
        <v>0</v>
      </c>
      <c r="I25" s="34"/>
      <c r="J25" s="34"/>
      <c r="K25" s="33"/>
      <c r="L25" s="36"/>
    </row>
    <row r="26" spans="2:12" ht="16.5" customHeight="1" thickBot="1" x14ac:dyDescent="0.65">
      <c r="B26" s="32"/>
      <c r="C26" s="27">
        <v>3</v>
      </c>
      <c r="D26" s="18" t="s">
        <v>30</v>
      </c>
      <c r="E26" s="17">
        <f>256/2</f>
        <v>128</v>
      </c>
      <c r="F26" s="17" t="s">
        <v>28</v>
      </c>
      <c r="G26" s="31"/>
      <c r="H26" s="19">
        <f t="shared" si="1"/>
        <v>0</v>
      </c>
      <c r="I26" s="34"/>
      <c r="J26" s="34"/>
      <c r="K26" s="33"/>
      <c r="L26" s="36"/>
    </row>
    <row r="27" spans="2:12" ht="16.5" customHeight="1" thickBot="1" x14ac:dyDescent="0.35">
      <c r="B27" s="32"/>
      <c r="C27" s="72" t="s">
        <v>31</v>
      </c>
      <c r="D27" s="12" t="s">
        <v>32</v>
      </c>
      <c r="E27" s="20"/>
      <c r="F27" s="20"/>
      <c r="G27" s="22"/>
      <c r="H27" s="30">
        <f>SUM(H24:H26)</f>
        <v>0</v>
      </c>
      <c r="I27" s="34"/>
      <c r="J27" s="34"/>
      <c r="K27" s="33"/>
      <c r="L27" s="36"/>
    </row>
    <row r="28" spans="2:12" ht="6" customHeight="1" thickBot="1" x14ac:dyDescent="0.35">
      <c r="B28" s="32"/>
      <c r="C28" s="28"/>
      <c r="D28" s="21"/>
      <c r="E28" s="20"/>
      <c r="F28" s="20"/>
      <c r="G28" s="22"/>
      <c r="H28" s="23"/>
      <c r="I28" s="34"/>
      <c r="J28" s="34"/>
      <c r="K28" s="33"/>
      <c r="L28" s="36"/>
    </row>
    <row r="29" spans="2:12" ht="27.75" customHeight="1" thickBot="1" x14ac:dyDescent="0.35">
      <c r="B29" s="32"/>
      <c r="C29" s="28" t="s">
        <v>33</v>
      </c>
      <c r="D29" s="21"/>
      <c r="E29" s="20"/>
      <c r="F29" s="20"/>
      <c r="G29" s="22"/>
      <c r="H29" s="108">
        <f>SUM(E19+H27)</f>
        <v>0</v>
      </c>
      <c r="I29" s="109"/>
      <c r="J29" s="34"/>
      <c r="K29" s="33"/>
      <c r="L29" s="36"/>
    </row>
    <row r="30" spans="2:12" ht="15.45" x14ac:dyDescent="0.3">
      <c r="B30" s="32"/>
      <c r="C30" s="28"/>
      <c r="D30" s="21"/>
      <c r="E30" s="20"/>
      <c r="F30" s="20"/>
      <c r="G30" s="22"/>
      <c r="H30" s="23"/>
      <c r="I30" s="34"/>
      <c r="J30" s="34"/>
      <c r="K30" s="33"/>
      <c r="L30" s="36"/>
    </row>
    <row r="31" spans="2:12" x14ac:dyDescent="0.2">
      <c r="B31" s="32"/>
      <c r="C31" s="125" t="s">
        <v>34</v>
      </c>
      <c r="D31" s="125"/>
      <c r="E31" s="125"/>
      <c r="F31" s="125"/>
      <c r="G31" s="125"/>
      <c r="H31" s="125"/>
      <c r="I31" s="125"/>
      <c r="J31" s="125"/>
      <c r="K31" s="125"/>
      <c r="L31" s="126"/>
    </row>
    <row r="32" spans="2:12" ht="12.45" x14ac:dyDescent="0.3">
      <c r="B32" s="32"/>
      <c r="C32" s="110" t="s">
        <v>35</v>
      </c>
      <c r="D32" s="111"/>
      <c r="E32" s="111"/>
      <c r="F32" s="111"/>
      <c r="G32" s="111"/>
      <c r="H32" s="111"/>
      <c r="I32" s="111"/>
      <c r="J32" s="111"/>
      <c r="K32" s="111"/>
      <c r="L32" s="112"/>
    </row>
    <row r="33" spans="2:12" ht="28.5" customHeight="1" x14ac:dyDescent="0.3">
      <c r="B33" s="32"/>
      <c r="C33" s="127" t="s">
        <v>36</v>
      </c>
      <c r="D33" s="127"/>
      <c r="E33" s="127"/>
      <c r="F33" s="127"/>
      <c r="G33" s="127"/>
      <c r="H33" s="127"/>
      <c r="I33" s="127"/>
      <c r="J33" s="127"/>
      <c r="K33" s="127"/>
      <c r="L33" s="127"/>
    </row>
    <row r="34" spans="2:12" ht="12.45" x14ac:dyDescent="0.3">
      <c r="B34" s="32"/>
      <c r="C34" s="123" t="s">
        <v>37</v>
      </c>
      <c r="D34" s="123"/>
      <c r="E34" s="123"/>
      <c r="F34" s="123"/>
      <c r="G34" s="123"/>
      <c r="H34" s="123"/>
      <c r="I34" s="123"/>
      <c r="J34" s="123"/>
      <c r="K34" s="123"/>
      <c r="L34" s="123"/>
    </row>
    <row r="35" spans="2:12" ht="12.45" x14ac:dyDescent="0.3">
      <c r="B35" s="32"/>
      <c r="C35" s="123" t="s">
        <v>38</v>
      </c>
      <c r="D35" s="123"/>
      <c r="E35" s="123"/>
      <c r="F35" s="123"/>
      <c r="G35" s="123"/>
      <c r="H35" s="123"/>
      <c r="I35" s="123"/>
      <c r="J35" s="123"/>
      <c r="K35" s="123"/>
      <c r="L35" s="123"/>
    </row>
    <row r="36" spans="2:12" x14ac:dyDescent="0.3">
      <c r="B36" s="32"/>
      <c r="C36" s="124" t="s">
        <v>39</v>
      </c>
      <c r="D36" s="124"/>
      <c r="E36" s="124"/>
      <c r="F36" s="124"/>
      <c r="G36" s="124"/>
      <c r="H36" s="124"/>
      <c r="I36" s="124"/>
      <c r="J36" s="124"/>
      <c r="K36" s="124"/>
      <c r="L36" s="124"/>
    </row>
    <row r="37" spans="2:12" ht="17.25" customHeight="1" x14ac:dyDescent="0.3">
      <c r="B37" s="32"/>
      <c r="C37" s="124"/>
      <c r="D37" s="124"/>
      <c r="E37" s="124"/>
      <c r="F37" s="124"/>
      <c r="G37" s="124"/>
      <c r="H37" s="124"/>
      <c r="I37" s="124"/>
      <c r="J37" s="124"/>
      <c r="K37" s="124"/>
      <c r="L37" s="124"/>
    </row>
  </sheetData>
  <protectedRanges>
    <protectedRange algorithmName="SHA-512" hashValue="ZXDOuyNfnw8eDEK73fOFKw/UXex5hFWMNIC71rG9jpdvqAUWqLo92xfPwwLd1iOWH4szy2nVX4BE/gGfaM9Img==" saltValue="zTujYDeBvieYb8VpK8B5jA==" spinCount="100000" sqref="D2:D3 E8:I8 G24:G26" name="Contractor"/>
  </protectedRanges>
  <mergeCells count="11">
    <mergeCell ref="C34:L34"/>
    <mergeCell ref="C35:L35"/>
    <mergeCell ref="C36:L37"/>
    <mergeCell ref="C31:L31"/>
    <mergeCell ref="C33:L33"/>
    <mergeCell ref="H29:I29"/>
    <mergeCell ref="C32:L32"/>
    <mergeCell ref="B22:L22"/>
    <mergeCell ref="B2:C2"/>
    <mergeCell ref="C4:K4"/>
    <mergeCell ref="D2:I2"/>
  </mergeCells>
  <phoneticPr fontId="26" type="noConversion"/>
  <printOptions horizontalCentered="1" headings="1"/>
  <pageMargins left="0.75" right="0.75" top="0.75" bottom="0.75" header="0.43" footer="0.39"/>
  <pageSetup scale="67" fitToHeight="0" orientation="landscape" cellComments="asDisplayed" useFirstPageNumber="1" horizontalDpi="300" verticalDpi="300" r:id="rId1"/>
  <headerFooter>
    <oddHeader>&amp;C&amp;F_x000D_&amp;A</oddHeader>
    <oddFooter>&amp;L&amp;F&amp;RPage &amp;P of &amp;N for &amp;A</oddFooter>
  </headerFooter>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
  <sheetViews>
    <sheetView workbookViewId="0">
      <selection activeCell="J8" sqref="J8"/>
    </sheetView>
  </sheetViews>
  <sheetFormatPr defaultRowHeight="12.45" x14ac:dyDescent="0.3"/>
  <cols>
    <col min="1" max="1" width="3.15234375" bestFit="1" customWidth="1"/>
    <col min="8" max="8" width="20.84375" customWidth="1"/>
  </cols>
  <sheetData>
    <row r="1" spans="1:8" ht="14.6" x14ac:dyDescent="0.45">
      <c r="A1" s="13"/>
      <c r="B1" s="134" t="s">
        <v>40</v>
      </c>
      <c r="C1" s="135"/>
      <c r="D1" s="135"/>
      <c r="E1" s="135"/>
      <c r="F1" s="135"/>
      <c r="G1" s="135"/>
      <c r="H1" s="136"/>
    </row>
    <row r="2" spans="1:8" ht="69" customHeight="1" x14ac:dyDescent="0.3">
      <c r="A2" s="105">
        <v>1</v>
      </c>
      <c r="B2" s="137" t="s">
        <v>41</v>
      </c>
      <c r="C2" s="138"/>
      <c r="D2" s="138"/>
      <c r="E2" s="138"/>
      <c r="F2" s="138"/>
      <c r="G2" s="138"/>
      <c r="H2" s="139"/>
    </row>
    <row r="3" spans="1:8" ht="39" customHeight="1" x14ac:dyDescent="0.3">
      <c r="A3" s="6">
        <v>2</v>
      </c>
      <c r="B3" s="128" t="s">
        <v>42</v>
      </c>
      <c r="C3" s="129"/>
      <c r="D3" s="129"/>
      <c r="E3" s="129"/>
      <c r="F3" s="129"/>
      <c r="G3" s="129"/>
      <c r="H3" s="130"/>
    </row>
    <row r="4" spans="1:8" ht="118.5" customHeight="1" x14ac:dyDescent="0.3">
      <c r="A4" s="6">
        <v>3</v>
      </c>
      <c r="B4" s="128" t="s">
        <v>43</v>
      </c>
      <c r="C4" s="129"/>
      <c r="D4" s="129"/>
      <c r="E4" s="129"/>
      <c r="F4" s="129"/>
      <c r="G4" s="129"/>
      <c r="H4" s="130"/>
    </row>
    <row r="5" spans="1:8" ht="44.25" customHeight="1" x14ac:dyDescent="0.3">
      <c r="A5" s="6">
        <v>4</v>
      </c>
      <c r="B5" s="128" t="s">
        <v>44</v>
      </c>
      <c r="C5" s="129"/>
      <c r="D5" s="129"/>
      <c r="E5" s="129"/>
      <c r="F5" s="129"/>
      <c r="G5" s="129"/>
      <c r="H5" s="130"/>
    </row>
    <row r="6" spans="1:8" ht="46.5" customHeight="1" x14ac:dyDescent="0.3">
      <c r="A6" s="6" t="s">
        <v>10</v>
      </c>
      <c r="B6" s="128" t="s">
        <v>45</v>
      </c>
      <c r="C6" s="129"/>
      <c r="D6" s="129"/>
      <c r="E6" s="129"/>
      <c r="F6" s="129"/>
      <c r="G6" s="129"/>
      <c r="H6" s="130"/>
    </row>
    <row r="7" spans="1:8" ht="70.5" customHeight="1" x14ac:dyDescent="0.3">
      <c r="A7" s="6" t="s">
        <v>12</v>
      </c>
      <c r="B7" s="128" t="s">
        <v>46</v>
      </c>
      <c r="C7" s="129"/>
      <c r="D7" s="129"/>
      <c r="E7" s="129"/>
      <c r="F7" s="129"/>
      <c r="G7" s="129"/>
      <c r="H7" s="130"/>
    </row>
    <row r="8" spans="1:8" ht="63.75" customHeight="1" x14ac:dyDescent="0.3">
      <c r="A8" s="6">
        <v>6</v>
      </c>
      <c r="B8" s="128" t="s">
        <v>47</v>
      </c>
      <c r="C8" s="129"/>
      <c r="D8" s="129"/>
      <c r="E8" s="129"/>
      <c r="F8" s="129"/>
      <c r="G8" s="129"/>
      <c r="H8" s="130"/>
    </row>
    <row r="9" spans="1:8" ht="74.25" customHeight="1" x14ac:dyDescent="0.3">
      <c r="A9" s="5">
        <v>7</v>
      </c>
      <c r="B9" s="131" t="s">
        <v>48</v>
      </c>
      <c r="C9" s="132"/>
      <c r="D9" s="132"/>
      <c r="E9" s="132"/>
      <c r="F9" s="132"/>
      <c r="G9" s="132"/>
      <c r="H9" s="133"/>
    </row>
    <row r="10" spans="1:8" ht="54.75" customHeight="1" x14ac:dyDescent="0.3"/>
  </sheetData>
  <mergeCells count="9">
    <mergeCell ref="B7:H7"/>
    <mergeCell ref="B8:H8"/>
    <mergeCell ref="B9:H9"/>
    <mergeCell ref="B1:H1"/>
    <mergeCell ref="B2:H2"/>
    <mergeCell ref="B3:H3"/>
    <mergeCell ref="B4:H4"/>
    <mergeCell ref="B5:H5"/>
    <mergeCell ref="B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13"/>
  <sheetViews>
    <sheetView zoomScale="150" zoomScaleNormal="150" zoomScalePageLayoutView="150" workbookViewId="0">
      <selection activeCell="H8" sqref="H8"/>
    </sheetView>
  </sheetViews>
  <sheetFormatPr defaultColWidth="11.3828125" defaultRowHeight="12.45" x14ac:dyDescent="0.3"/>
  <cols>
    <col min="2" max="2" width="17.69140625" style="8" customWidth="1"/>
    <col min="3" max="3" width="11.3828125" style="10"/>
  </cols>
  <sheetData>
    <row r="2" spans="2:8" x14ac:dyDescent="0.3">
      <c r="C2" s="140" t="s">
        <v>49</v>
      </c>
      <c r="D2" s="141"/>
    </row>
    <row r="3" spans="2:8" x14ac:dyDescent="0.3">
      <c r="C3" s="142" t="s">
        <v>50</v>
      </c>
      <c r="D3" s="143"/>
      <c r="E3" s="143"/>
      <c r="F3" s="143"/>
      <c r="G3" s="144"/>
    </row>
    <row r="4" spans="2:8" x14ac:dyDescent="0.3">
      <c r="B4" s="8" t="s">
        <v>51</v>
      </c>
      <c r="C4" s="8">
        <v>2013</v>
      </c>
      <c r="D4" s="8">
        <v>2016</v>
      </c>
      <c r="E4" s="8">
        <v>2017</v>
      </c>
      <c r="F4" s="8">
        <v>2017</v>
      </c>
      <c r="G4" s="8">
        <v>2018</v>
      </c>
    </row>
    <row r="5" spans="2:8" x14ac:dyDescent="0.3">
      <c r="B5" s="8" t="s">
        <v>52</v>
      </c>
      <c r="C5" s="10">
        <v>24</v>
      </c>
      <c r="D5" s="10">
        <v>54</v>
      </c>
      <c r="E5" s="10">
        <v>78</v>
      </c>
      <c r="F5" s="10">
        <v>91</v>
      </c>
      <c r="G5" s="10">
        <v>122</v>
      </c>
    </row>
    <row r="6" spans="2:8" x14ac:dyDescent="0.3">
      <c r="B6" s="8" t="s">
        <v>53</v>
      </c>
      <c r="C6" s="10">
        <v>35</v>
      </c>
      <c r="D6" s="10">
        <v>40</v>
      </c>
      <c r="E6" s="10">
        <v>40</v>
      </c>
      <c r="F6" s="10">
        <v>40</v>
      </c>
      <c r="G6" s="10">
        <v>40</v>
      </c>
    </row>
    <row r="7" spans="2:8" x14ac:dyDescent="0.3">
      <c r="B7" s="8" t="s">
        <v>54</v>
      </c>
      <c r="C7" s="10">
        <v>5</v>
      </c>
      <c r="D7" s="10">
        <v>6</v>
      </c>
      <c r="E7" s="10">
        <v>6</v>
      </c>
      <c r="F7" s="10">
        <v>6</v>
      </c>
      <c r="G7" s="10">
        <v>6</v>
      </c>
    </row>
    <row r="8" spans="2:8" x14ac:dyDescent="0.3">
      <c r="B8" s="8" t="s">
        <v>55</v>
      </c>
      <c r="C8" s="11">
        <v>4.28</v>
      </c>
      <c r="D8" s="11">
        <v>4.28</v>
      </c>
      <c r="E8" s="11">
        <v>4.28</v>
      </c>
      <c r="F8" s="11">
        <v>4.28</v>
      </c>
      <c r="G8" s="11">
        <v>4.28</v>
      </c>
      <c r="H8">
        <f>52/12</f>
        <v>4.333333333333333</v>
      </c>
    </row>
    <row r="9" spans="2:8" x14ac:dyDescent="0.3">
      <c r="B9" s="9" t="s">
        <v>56</v>
      </c>
      <c r="C9" s="10">
        <f>C5*C6*C7*C8</f>
        <v>17976</v>
      </c>
      <c r="D9" s="10">
        <f>D5*D6*D7*D8</f>
        <v>55468.800000000003</v>
      </c>
      <c r="E9" s="10">
        <f>E5*E6*E7*E8</f>
        <v>80121.600000000006</v>
      </c>
      <c r="F9" s="10">
        <f>F5*F6*F7*F8</f>
        <v>93475.200000000012</v>
      </c>
      <c r="G9" s="10">
        <f>G5*G6*G7*G8</f>
        <v>125318.40000000001</v>
      </c>
    </row>
    <row r="10" spans="2:8" x14ac:dyDescent="0.3">
      <c r="B10" s="8" t="s">
        <v>57</v>
      </c>
      <c r="C10" s="10">
        <v>137</v>
      </c>
      <c r="D10" s="10">
        <v>137</v>
      </c>
      <c r="E10" s="10">
        <v>137</v>
      </c>
      <c r="F10" s="10">
        <v>137</v>
      </c>
      <c r="G10" s="10">
        <v>137</v>
      </c>
    </row>
    <row r="11" spans="2:8" x14ac:dyDescent="0.3">
      <c r="B11" s="9" t="s">
        <v>58</v>
      </c>
      <c r="C11" s="10">
        <f>C9*C10</f>
        <v>2462712</v>
      </c>
      <c r="D11" s="10">
        <f>D9*D10</f>
        <v>7599225.6000000006</v>
      </c>
      <c r="E11" s="10">
        <f>E9*E10</f>
        <v>10976659.200000001</v>
      </c>
      <c r="F11" s="10">
        <f>F9*F10</f>
        <v>12806102.400000002</v>
      </c>
      <c r="G11" s="10">
        <f>G9*G10</f>
        <v>17168620.800000001</v>
      </c>
    </row>
    <row r="12" spans="2:8" x14ac:dyDescent="0.3">
      <c r="B12" s="8" t="s">
        <v>59</v>
      </c>
      <c r="C12" s="10">
        <v>98</v>
      </c>
      <c r="D12" s="10">
        <v>98</v>
      </c>
      <c r="E12" s="10">
        <v>98</v>
      </c>
      <c r="F12" s="10">
        <v>98</v>
      </c>
      <c r="G12" s="10">
        <v>98</v>
      </c>
    </row>
    <row r="13" spans="2:8" x14ac:dyDescent="0.3">
      <c r="B13" s="9" t="s">
        <v>60</v>
      </c>
      <c r="C13" s="10">
        <f>C11/C12</f>
        <v>25129.714285714286</v>
      </c>
      <c r="D13" s="10">
        <f>D11/D12</f>
        <v>77543.11836734695</v>
      </c>
      <c r="E13" s="10">
        <f>E11/E12</f>
        <v>112006.72653061226</v>
      </c>
      <c r="F13" s="10">
        <f>F11/F12</f>
        <v>130674.51428571431</v>
      </c>
      <c r="G13" s="10">
        <f>G11/G12</f>
        <v>175190.0081632653</v>
      </c>
    </row>
  </sheetData>
  <mergeCells count="2">
    <mergeCell ref="C2:D2"/>
    <mergeCell ref="C3:G3"/>
  </mergeCells>
  <pageMargins left="0.75" right="0.75" top="1" bottom="1" header="0.5" footer="0.5"/>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Preventive Maintenance </vt:lpstr>
      <vt:lpstr>Additional Information</vt:lpstr>
      <vt:lpstr>Sheet1</vt:lpstr>
    </vt:vector>
  </TitlesOfParts>
  <Manager/>
  <Company>Fuel Solutions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CNG PRICE PROPOSL REB</dc:title>
  <dc:subject>MEMO</dc:subject>
  <dc:creator>VISQUIT</dc:creator>
  <cp:keywords/>
  <dc:description/>
  <cp:lastModifiedBy>Vanessa Moorehead</cp:lastModifiedBy>
  <cp:revision/>
  <dcterms:created xsi:type="dcterms:W3CDTF">2000-04-28T02:07:23Z</dcterms:created>
  <dcterms:modified xsi:type="dcterms:W3CDTF">2022-05-27T20:11:36Z</dcterms:modified>
  <cp:category/>
  <cp:contentStatus/>
</cp:coreProperties>
</file>