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000" windowHeight="9135"/>
  </bookViews>
  <sheets>
    <sheet name="Template" sheetId="1" r:id="rId1"/>
  </sheets>
  <calcPr calcId="145621"/>
</workbook>
</file>

<file path=xl/calcChain.xml><?xml version="1.0" encoding="utf-8"?>
<calcChain xmlns="http://schemas.openxmlformats.org/spreadsheetml/2006/main">
  <c r="BE3" i="1" l="1"/>
  <c r="BE4" i="1"/>
  <c r="BE5" i="1"/>
  <c r="BE6" i="1"/>
  <c r="BE7" i="1" s="1"/>
  <c r="BE9" i="1"/>
  <c r="BE10" i="1"/>
  <c r="BE11" i="1" s="1"/>
  <c r="BE12" i="1" s="1"/>
  <c r="BE13" i="1"/>
  <c r="BE14" i="1"/>
  <c r="BE15" i="1" s="1"/>
  <c r="BE16" i="1" s="1"/>
  <c r="BE17" i="1" s="1"/>
  <c r="BE18" i="1"/>
  <c r="BE19" i="1" s="1"/>
  <c r="BE20" i="1" s="1"/>
  <c r="BE21" i="1" s="1"/>
  <c r="BE22" i="1" s="1"/>
  <c r="N18" i="1" l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N12" i="1" l="1"/>
  <c r="AV8" i="1"/>
  <c r="AJ8" i="1"/>
  <c r="BD8" i="1"/>
  <c r="AQ8" i="1" l="1"/>
  <c r="AM8" i="1"/>
  <c r="AK8" i="1"/>
  <c r="AN8" i="1"/>
  <c r="AL8" i="1"/>
  <c r="M18" i="1"/>
  <c r="S18" i="1" s="1"/>
  <c r="N8" i="1"/>
  <c r="M8" i="1"/>
  <c r="T18" i="1" l="1"/>
  <c r="U8" i="1"/>
  <c r="T8" i="1"/>
  <c r="S8" i="1"/>
  <c r="U18" i="1"/>
  <c r="AR8" i="1"/>
  <c r="AX8" i="1" s="1"/>
  <c r="AY8" i="1" s="1"/>
  <c r="AZ8" i="1" s="1"/>
  <c r="AV4" i="1"/>
  <c r="AV5" i="1"/>
  <c r="AV6" i="1"/>
  <c r="AV7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3" i="1"/>
  <c r="AT26" i="1"/>
  <c r="AS26" i="1"/>
  <c r="AV26" i="1" l="1"/>
  <c r="V8" i="1"/>
  <c r="W8" i="1" s="1"/>
  <c r="X8" i="1" s="1"/>
  <c r="M3" i="1"/>
  <c r="U3" i="1" s="1"/>
  <c r="M4" i="1"/>
  <c r="S4" i="1" s="1"/>
  <c r="M5" i="1"/>
  <c r="T5" i="1" s="1"/>
  <c r="M6" i="1"/>
  <c r="M7" i="1"/>
  <c r="M9" i="1"/>
  <c r="M10" i="1"/>
  <c r="M11" i="1"/>
  <c r="M12" i="1"/>
  <c r="M13" i="1"/>
  <c r="M14" i="1"/>
  <c r="M15" i="1"/>
  <c r="M16" i="1"/>
  <c r="M17" i="1"/>
  <c r="M19" i="1"/>
  <c r="M20" i="1"/>
  <c r="M21" i="1"/>
  <c r="M22" i="1"/>
  <c r="U22" i="1" s="1"/>
  <c r="M23" i="1"/>
  <c r="U23" i="1" s="1"/>
  <c r="M24" i="1"/>
  <c r="T24" i="1" s="1"/>
  <c r="M25" i="1"/>
  <c r="T25" i="1" s="1"/>
  <c r="D26" i="1"/>
  <c r="AW4" i="1"/>
  <c r="AW5" i="1"/>
  <c r="AW6" i="1"/>
  <c r="AW7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3" i="1"/>
  <c r="S21" i="1" l="1"/>
  <c r="U19" i="1"/>
  <c r="T19" i="1"/>
  <c r="S19" i="1"/>
  <c r="T12" i="1"/>
  <c r="S12" i="1"/>
  <c r="U12" i="1"/>
  <c r="T10" i="1"/>
  <c r="S10" i="1"/>
  <c r="U10" i="1"/>
  <c r="U17" i="1"/>
  <c r="T17" i="1"/>
  <c r="S17" i="1"/>
  <c r="U15" i="1"/>
  <c r="T15" i="1"/>
  <c r="S15" i="1"/>
  <c r="U11" i="1"/>
  <c r="T11" i="1"/>
  <c r="S11" i="1"/>
  <c r="U9" i="1"/>
  <c r="T9" i="1"/>
  <c r="S9" i="1"/>
  <c r="U16" i="1"/>
  <c r="T16" i="1"/>
  <c r="S16" i="1"/>
  <c r="U14" i="1"/>
  <c r="T14" i="1"/>
  <c r="S14" i="1"/>
  <c r="S7" i="1"/>
  <c r="T7" i="1"/>
  <c r="U7" i="1"/>
  <c r="U20" i="1"/>
  <c r="T20" i="1"/>
  <c r="S20" i="1"/>
  <c r="S13" i="1"/>
  <c r="U13" i="1"/>
  <c r="T13" i="1"/>
  <c r="T6" i="1"/>
  <c r="S6" i="1"/>
  <c r="U6" i="1"/>
  <c r="T3" i="1"/>
  <c r="U4" i="1"/>
  <c r="T22" i="1"/>
  <c r="U21" i="1"/>
  <c r="U25" i="1"/>
  <c r="S25" i="1"/>
  <c r="U5" i="1"/>
  <c r="T21" i="1"/>
  <c r="T4" i="1"/>
  <c r="S23" i="1"/>
  <c r="S5" i="1"/>
  <c r="S3" i="1"/>
  <c r="S24" i="1"/>
  <c r="T23" i="1"/>
  <c r="U24" i="1"/>
  <c r="S22" i="1"/>
  <c r="BB23" i="1" l="1"/>
  <c r="BB24" i="1"/>
  <c r="BB25" i="1"/>
  <c r="AI3" i="1" l="1"/>
  <c r="AW26" i="1"/>
  <c r="AU26" i="1"/>
  <c r="AJ10" i="1"/>
  <c r="AK3" i="1" l="1"/>
  <c r="AQ3" i="1"/>
  <c r="AN3" i="1"/>
  <c r="AM3" i="1"/>
  <c r="AL3" i="1"/>
  <c r="AI19" i="1"/>
  <c r="AI20" i="1"/>
  <c r="AI21" i="1"/>
  <c r="AI22" i="1"/>
  <c r="AI23" i="1"/>
  <c r="AQ23" i="1" s="1"/>
  <c r="AI24" i="1"/>
  <c r="AQ24" i="1" s="1"/>
  <c r="AI25" i="1"/>
  <c r="AQ25" i="1" s="1"/>
  <c r="AI5" i="1"/>
  <c r="AQ5" i="1" s="1"/>
  <c r="AI6" i="1"/>
  <c r="AI7" i="1"/>
  <c r="AI9" i="1"/>
  <c r="AI10" i="1"/>
  <c r="AI11" i="1"/>
  <c r="AI12" i="1"/>
  <c r="AI13" i="1"/>
  <c r="AI14" i="1"/>
  <c r="AI15" i="1"/>
  <c r="AI16" i="1"/>
  <c r="AI17" i="1"/>
  <c r="AI18" i="1"/>
  <c r="AI4" i="1"/>
  <c r="AQ4" i="1" s="1"/>
  <c r="AQ21" i="1" l="1"/>
  <c r="AL13" i="1"/>
  <c r="AN13" i="1"/>
  <c r="AM13" i="1"/>
  <c r="AQ13" i="1"/>
  <c r="AK13" i="1"/>
  <c r="AK6" i="1"/>
  <c r="AN6" i="1"/>
  <c r="AM6" i="1"/>
  <c r="AQ6" i="1"/>
  <c r="AL6" i="1"/>
  <c r="AK18" i="1"/>
  <c r="AN18" i="1"/>
  <c r="AM18" i="1"/>
  <c r="AQ18" i="1"/>
  <c r="AL18" i="1"/>
  <c r="AK12" i="1"/>
  <c r="AQ12" i="1"/>
  <c r="AL12" i="1"/>
  <c r="AN12" i="1"/>
  <c r="AM12" i="1"/>
  <c r="AK10" i="1"/>
  <c r="AM10" i="1"/>
  <c r="AQ10" i="1"/>
  <c r="AL10" i="1"/>
  <c r="AN10" i="1"/>
  <c r="AN17" i="1"/>
  <c r="AK17" i="1"/>
  <c r="AM17" i="1"/>
  <c r="AQ17" i="1"/>
  <c r="AL17" i="1"/>
  <c r="AN15" i="1"/>
  <c r="AQ15" i="1"/>
  <c r="AL15" i="1"/>
  <c r="AK15" i="1"/>
  <c r="AM15" i="1"/>
  <c r="AN11" i="1"/>
  <c r="AM11" i="1"/>
  <c r="AQ11" i="1"/>
  <c r="AL11" i="1"/>
  <c r="AK11" i="1"/>
  <c r="AN9" i="1"/>
  <c r="AM9" i="1"/>
  <c r="AQ9" i="1"/>
  <c r="AL9" i="1"/>
  <c r="AK9" i="1"/>
  <c r="AQ20" i="1"/>
  <c r="AM20" i="1"/>
  <c r="AK20" i="1"/>
  <c r="AN20" i="1"/>
  <c r="AL20" i="1"/>
  <c r="AQ16" i="1"/>
  <c r="AM16" i="1"/>
  <c r="AL16" i="1"/>
  <c r="AK16" i="1"/>
  <c r="AN16" i="1"/>
  <c r="AQ14" i="1"/>
  <c r="AM14" i="1"/>
  <c r="AN14" i="1"/>
  <c r="AL14" i="1"/>
  <c r="AK14" i="1"/>
  <c r="AL7" i="1"/>
  <c r="AM7" i="1"/>
  <c r="AQ7" i="1"/>
  <c r="AK7" i="1"/>
  <c r="AN7" i="1"/>
  <c r="AL19" i="1"/>
  <c r="AM19" i="1"/>
  <c r="AQ19" i="1"/>
  <c r="AK19" i="1"/>
  <c r="AN19" i="1"/>
  <c r="V9" i="1"/>
  <c r="AR3" i="1"/>
  <c r="AX3" i="1" s="1"/>
  <c r="AK22" i="1"/>
  <c r="AL22" i="1"/>
  <c r="AM22" i="1"/>
  <c r="AN22" i="1"/>
  <c r="AL4" i="1"/>
  <c r="AM4" i="1"/>
  <c r="AN4" i="1"/>
  <c r="AK4" i="1"/>
  <c r="AK21" i="1"/>
  <c r="AL21" i="1"/>
  <c r="AM21" i="1"/>
  <c r="AN21" i="1"/>
  <c r="AK23" i="1"/>
  <c r="AL23" i="1"/>
  <c r="AM23" i="1"/>
  <c r="AN23" i="1"/>
  <c r="AO23" i="1"/>
  <c r="AP23" i="1"/>
  <c r="AK5" i="1"/>
  <c r="AL5" i="1"/>
  <c r="AM5" i="1"/>
  <c r="AN5" i="1"/>
  <c r="AO25" i="1"/>
  <c r="AP25" i="1"/>
  <c r="AM25" i="1"/>
  <c r="AK25" i="1"/>
  <c r="AL25" i="1"/>
  <c r="AN25" i="1"/>
  <c r="AM24" i="1"/>
  <c r="AN24" i="1"/>
  <c r="AO24" i="1"/>
  <c r="AP24" i="1"/>
  <c r="AK24" i="1"/>
  <c r="AL24" i="1"/>
  <c r="AR9" i="1" l="1"/>
  <c r="AX9" i="1" s="1"/>
  <c r="AR18" i="1"/>
  <c r="AX18" i="1" s="1"/>
  <c r="AR6" i="1"/>
  <c r="AX6" i="1" s="1"/>
  <c r="AR5" i="1"/>
  <c r="AX5" i="1" s="1"/>
  <c r="AR12" i="1"/>
  <c r="AX12" i="1" s="1"/>
  <c r="AR22" i="1"/>
  <c r="AX22" i="1" s="1"/>
  <c r="AR24" i="1"/>
  <c r="AX24" i="1" s="1"/>
  <c r="AR23" i="1"/>
  <c r="AX23" i="1" s="1"/>
  <c r="AR4" i="1"/>
  <c r="AX4" i="1" s="1"/>
  <c r="AR7" i="1"/>
  <c r="AR13" i="1"/>
  <c r="AX13" i="1" s="1"/>
  <c r="AR15" i="1"/>
  <c r="AX15" i="1" s="1"/>
  <c r="AR16" i="1"/>
  <c r="AX16" i="1" s="1"/>
  <c r="AR11" i="1"/>
  <c r="AX11" i="1" s="1"/>
  <c r="AR21" i="1"/>
  <c r="AX21" i="1" s="1"/>
  <c r="AR14" i="1"/>
  <c r="AX14" i="1" s="1"/>
  <c r="AR17" i="1"/>
  <c r="AX17" i="1" s="1"/>
  <c r="AR25" i="1"/>
  <c r="AX25" i="1" s="1"/>
  <c r="AR10" i="1"/>
  <c r="AX10" i="1" s="1"/>
  <c r="AR19" i="1"/>
  <c r="AX19" i="1" s="1"/>
  <c r="AR20" i="1"/>
  <c r="AX20" i="1" s="1"/>
  <c r="AX7" i="1" l="1"/>
  <c r="AX26" i="1" s="1"/>
  <c r="AR26" i="1"/>
  <c r="BC26" i="1"/>
  <c r="Q25" i="1" l="1"/>
  <c r="P25" i="1"/>
  <c r="R25" i="1"/>
  <c r="O25" i="1"/>
  <c r="Q24" i="1"/>
  <c r="R24" i="1"/>
  <c r="O24" i="1"/>
  <c r="P24" i="1"/>
  <c r="O23" i="1"/>
  <c r="Q23" i="1"/>
  <c r="R23" i="1"/>
  <c r="P23" i="1"/>
  <c r="AA26" i="1"/>
  <c r="AC23" i="1"/>
  <c r="AC24" i="1"/>
  <c r="AC25" i="1"/>
  <c r="AC3" i="1"/>
  <c r="V3" i="1" l="1"/>
  <c r="V22" i="1"/>
  <c r="V7" i="1"/>
  <c r="V5" i="1"/>
  <c r="V4" i="1"/>
  <c r="V6" i="1"/>
  <c r="V10" i="1"/>
  <c r="V24" i="1"/>
  <c r="V19" i="1"/>
  <c r="V18" i="1"/>
  <c r="V11" i="1"/>
  <c r="V23" i="1"/>
  <c r="V20" i="1"/>
  <c r="V16" i="1"/>
  <c r="V17" i="1"/>
  <c r="V15" i="1"/>
  <c r="V13" i="1"/>
  <c r="V12" i="1"/>
  <c r="V21" i="1"/>
  <c r="V14" i="1"/>
  <c r="V25" i="1"/>
  <c r="Z5" i="1"/>
  <c r="AB5" i="1" s="1"/>
  <c r="Z6" i="1"/>
  <c r="AB6" i="1" s="1"/>
  <c r="Z7" i="1"/>
  <c r="AB7" i="1" s="1"/>
  <c r="Z9" i="1"/>
  <c r="AB9" i="1" s="1"/>
  <c r="Z10" i="1"/>
  <c r="AB10" i="1" s="1"/>
  <c r="Z11" i="1"/>
  <c r="AB11" i="1" s="1"/>
  <c r="Z12" i="1"/>
  <c r="AB12" i="1" s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Z24" i="1"/>
  <c r="AB24" i="1" s="1"/>
  <c r="Z25" i="1"/>
  <c r="AB25" i="1" s="1"/>
  <c r="Z4" i="1"/>
  <c r="AB4" i="1" s="1"/>
  <c r="Z3" i="1"/>
  <c r="AB26" i="1" l="1"/>
  <c r="AB3" i="1"/>
  <c r="C26" i="1"/>
  <c r="E26" i="1"/>
  <c r="F26" i="1"/>
  <c r="G26" i="1"/>
  <c r="H26" i="1"/>
  <c r="I26" i="1"/>
  <c r="J26" i="1"/>
  <c r="K26" i="1"/>
  <c r="L26" i="1"/>
  <c r="AE26" i="1"/>
  <c r="AF26" i="1"/>
  <c r="AG26" i="1"/>
  <c r="AH26" i="1"/>
  <c r="AJ5" i="1"/>
  <c r="AY5" i="1" s="1"/>
  <c r="AJ6" i="1"/>
  <c r="AY6" i="1" s="1"/>
  <c r="AZ6" i="1" s="1"/>
  <c r="AJ7" i="1"/>
  <c r="AY7" i="1" s="1"/>
  <c r="AZ7" i="1" s="1"/>
  <c r="AJ9" i="1"/>
  <c r="AY9" i="1" s="1"/>
  <c r="AZ9" i="1" s="1"/>
  <c r="AY10" i="1"/>
  <c r="AZ10" i="1" s="1"/>
  <c r="AJ11" i="1"/>
  <c r="AY11" i="1" s="1"/>
  <c r="AZ11" i="1" s="1"/>
  <c r="AJ12" i="1"/>
  <c r="AY12" i="1" s="1"/>
  <c r="AZ12" i="1" s="1"/>
  <c r="AJ13" i="1"/>
  <c r="AY13" i="1" s="1"/>
  <c r="AZ13" i="1" s="1"/>
  <c r="AJ14" i="1"/>
  <c r="AY14" i="1" s="1"/>
  <c r="AZ14" i="1" s="1"/>
  <c r="AJ15" i="1"/>
  <c r="AY15" i="1" s="1"/>
  <c r="AZ15" i="1" s="1"/>
  <c r="AJ16" i="1"/>
  <c r="AY16" i="1" s="1"/>
  <c r="AZ16" i="1" s="1"/>
  <c r="AJ17" i="1"/>
  <c r="AY17" i="1" s="1"/>
  <c r="AJ18" i="1"/>
  <c r="AY18" i="1" s="1"/>
  <c r="AJ19" i="1"/>
  <c r="AY19" i="1" s="1"/>
  <c r="AJ20" i="1"/>
  <c r="AY20" i="1" s="1"/>
  <c r="AJ21" i="1"/>
  <c r="AY21" i="1" s="1"/>
  <c r="AJ22" i="1"/>
  <c r="AY22" i="1" s="1"/>
  <c r="AJ23" i="1"/>
  <c r="AY23" i="1" s="1"/>
  <c r="AJ24" i="1"/>
  <c r="AY24" i="1" s="1"/>
  <c r="AJ25" i="1"/>
  <c r="AY25" i="1" s="1"/>
  <c r="AJ4" i="1"/>
  <c r="AY4" i="1" s="1"/>
  <c r="AJ3" i="1"/>
  <c r="AY3" i="1" s="1"/>
  <c r="BD5" i="1"/>
  <c r="BD6" i="1"/>
  <c r="BD7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4" i="1"/>
  <c r="N20" i="1"/>
  <c r="N19" i="1"/>
  <c r="W19" i="1" l="1"/>
  <c r="X19" i="1" s="1"/>
  <c r="AZ18" i="1"/>
  <c r="BD3" i="1"/>
  <c r="W20" i="1"/>
  <c r="X20" i="1" s="1"/>
  <c r="W18" i="1"/>
  <c r="X18" i="1" s="1"/>
  <c r="V26" i="1"/>
  <c r="AI26" i="1"/>
  <c r="AJ26" i="1"/>
  <c r="AY26" i="1" s="1"/>
  <c r="AZ20" i="1"/>
  <c r="AZ19" i="1"/>
  <c r="N25" i="1"/>
  <c r="W25" i="1" s="1"/>
  <c r="X25" i="1" s="1"/>
  <c r="N5" i="1"/>
  <c r="W5" i="1" s="1"/>
  <c r="X5" i="1" s="1"/>
  <c r="N6" i="1"/>
  <c r="W6" i="1" s="1"/>
  <c r="X6" i="1" s="1"/>
  <c r="N7" i="1"/>
  <c r="W7" i="1" s="1"/>
  <c r="X7" i="1" s="1"/>
  <c r="N9" i="1"/>
  <c r="W9" i="1" s="1"/>
  <c r="X9" i="1" s="1"/>
  <c r="N10" i="1"/>
  <c r="W10" i="1" s="1"/>
  <c r="X10" i="1" s="1"/>
  <c r="N11" i="1"/>
  <c r="W11" i="1" s="1"/>
  <c r="X11" i="1" s="1"/>
  <c r="W12" i="1"/>
  <c r="X12" i="1" s="1"/>
  <c r="N13" i="1"/>
  <c r="W13" i="1" s="1"/>
  <c r="X13" i="1" s="1"/>
  <c r="N14" i="1"/>
  <c r="W14" i="1" s="1"/>
  <c r="X14" i="1" s="1"/>
  <c r="N15" i="1"/>
  <c r="W15" i="1" s="1"/>
  <c r="X15" i="1" s="1"/>
  <c r="N16" i="1"/>
  <c r="W16" i="1" s="1"/>
  <c r="X16" i="1" s="1"/>
  <c r="N17" i="1"/>
  <c r="W17" i="1" s="1"/>
  <c r="X17" i="1" s="1"/>
  <c r="N21" i="1"/>
  <c r="W21" i="1" s="1"/>
  <c r="X21" i="1" s="1"/>
  <c r="N22" i="1"/>
  <c r="W22" i="1" s="1"/>
  <c r="X22" i="1" s="1"/>
  <c r="N23" i="1"/>
  <c r="W23" i="1" s="1"/>
  <c r="X23" i="1" s="1"/>
  <c r="N24" i="1"/>
  <c r="W24" i="1" s="1"/>
  <c r="X24" i="1" s="1"/>
  <c r="N4" i="1"/>
  <c r="W4" i="1" s="1"/>
  <c r="X4" i="1" s="1"/>
  <c r="N3" i="1"/>
  <c r="W3" i="1" s="1"/>
  <c r="BB26" i="1" l="1"/>
  <c r="BD26" i="1" s="1"/>
  <c r="W27" i="1"/>
  <c r="X27" i="1" s="1"/>
  <c r="X3" i="1"/>
  <c r="AZ25" i="1" l="1"/>
  <c r="AZ17" i="1"/>
  <c r="AZ24" i="1"/>
  <c r="AZ21" i="1"/>
  <c r="AZ23" i="1"/>
  <c r="AZ22" i="1"/>
  <c r="N26" i="1"/>
  <c r="W26" i="1" s="1"/>
  <c r="X26" i="1" s="1"/>
  <c r="M26" i="1"/>
  <c r="AZ3" i="1" l="1"/>
  <c r="AY27" i="1" l="1"/>
  <c r="AZ27" i="1" s="1"/>
  <c r="AZ5" i="1"/>
  <c r="AZ4" i="1"/>
  <c r="AZ26" i="1" l="1"/>
</calcChain>
</file>

<file path=xl/comments1.xml><?xml version="1.0" encoding="utf-8"?>
<comments xmlns="http://schemas.openxmlformats.org/spreadsheetml/2006/main">
  <authors>
    <author>Author</author>
  </authors>
  <commentList>
    <comment ref="Z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 time-points on each route, 2 routes, 12 hours per day
120 total trips</t>
        </r>
      </text>
    </comment>
  </commentList>
</comments>
</file>

<file path=xl/sharedStrings.xml><?xml version="1.0" encoding="utf-8"?>
<sst xmlns="http://schemas.openxmlformats.org/spreadsheetml/2006/main" count="95" uniqueCount="59">
  <si>
    <t>Monday</t>
  </si>
  <si>
    <t>Date</t>
  </si>
  <si>
    <t>Day</t>
  </si>
  <si>
    <t>1473 Amt.</t>
  </si>
  <si>
    <t xml:space="preserve">1474 Amt. </t>
  </si>
  <si>
    <t xml:space="preserve">1475 Amt. </t>
  </si>
  <si>
    <t xml:space="preserve">1476 Amt. </t>
  </si>
  <si>
    <t>Children Under 6</t>
  </si>
  <si>
    <t>Employee/City Badge/EMS</t>
  </si>
  <si>
    <t>Ramp Used</t>
  </si>
  <si>
    <t>Tuesday</t>
  </si>
  <si>
    <t>Wednesday</t>
  </si>
  <si>
    <t>Friday</t>
  </si>
  <si>
    <t>Thursday</t>
  </si>
  <si>
    <t>Difference</t>
  </si>
  <si>
    <t>Justification</t>
  </si>
  <si>
    <t>Overage / Shortage</t>
  </si>
  <si>
    <t>Total FR Riders</t>
  </si>
  <si>
    <t>Total Para Riders</t>
  </si>
  <si>
    <t>Service Animals</t>
  </si>
  <si>
    <t>$.50 ADA Riders</t>
  </si>
  <si>
    <t>Transfer Slips</t>
  </si>
  <si>
    <t>$.50 Riders</t>
  </si>
  <si>
    <t>$1.00 Adults</t>
  </si>
  <si>
    <t>Conroe Connection Tickets</t>
  </si>
  <si>
    <t>Expected Monies FR</t>
  </si>
  <si>
    <t>Expected Monies Para</t>
  </si>
  <si>
    <t>$2.00 Paratransit Clients</t>
  </si>
  <si>
    <t>$2.00 Companions</t>
  </si>
  <si>
    <t>Personal Care Attendants</t>
  </si>
  <si>
    <t xml:space="preserve">Manager Signature: </t>
  </si>
  <si>
    <t xml:space="preserve">Date: </t>
  </si>
  <si>
    <t>EOM Totals:</t>
  </si>
  <si>
    <t>Total FR Trips</t>
  </si>
  <si>
    <t>Late FR Trips</t>
  </si>
  <si>
    <t>OTP</t>
  </si>
  <si>
    <t>Total Para Trips</t>
  </si>
  <si>
    <t>Late Para Trips</t>
  </si>
  <si>
    <t>Total Collected FR</t>
  </si>
  <si>
    <t>Currency Collected</t>
  </si>
  <si>
    <t>Conroe Connection Ticket "Fare"</t>
  </si>
  <si>
    <t>Total Fare Collected</t>
  </si>
  <si>
    <t>1603 Amt.</t>
  </si>
  <si>
    <t>1604 Amt.</t>
  </si>
  <si>
    <t>Senior Rides Tickets</t>
  </si>
  <si>
    <t>Senior Rides Ticket "Fare"</t>
  </si>
  <si>
    <t>Total Weekly Riders</t>
  </si>
  <si>
    <t>FIXED ROUTES                          FIXED ROUTES                          FIXED ROUTES                          FIXED ROUTES                          FIXED ROUTES                          FIXED ROUTES</t>
  </si>
  <si>
    <t>PARATRANSIT ROUTE(S)                                              PARATRANSIT ROUTE(S)                                              PARATRANSIT ROUTE(S)                                              PARATRANSIT ROUTE(S)</t>
  </si>
  <si>
    <t xml:space="preserve">1603 Amt. </t>
  </si>
  <si>
    <t xml:space="preserve">1604 Amt. </t>
  </si>
  <si>
    <t xml:space="preserve">Spare Amt. </t>
  </si>
  <si>
    <t>Senior Ride Tickets</t>
  </si>
  <si>
    <t>ADA Green Tickets</t>
  </si>
  <si>
    <t>ADA White Tickets</t>
  </si>
  <si>
    <t>Passanger short Driping Change</t>
  </si>
  <si>
    <t>Driver Miss Count of riders</t>
  </si>
  <si>
    <t>Wayne Robison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</si>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</sst>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Brush Script MT"/>
      <family val="4"/>
    </font>
    <font>
      <sz val="11"/>
      <color theme="1"/>
      <name val="Brush Script MT"/>
      <family val="4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/>
    </xf>
    <xf numFmtId="164" fontId="1" fillId="0" borderId="11" xfId="0" applyNumberFormat="1" applyFont="1" applyBorder="1" applyAlignment="1" applyProtection="1">
      <alignment horizontal="center"/>
    </xf>
    <xf numFmtId="8" fontId="1" fillId="0" borderId="11" xfId="0" applyNumberFormat="1" applyFont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1" fillId="2" borderId="23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14" fontId="0" fillId="0" borderId="12" xfId="0" applyNumberFormat="1" applyFont="1" applyBorder="1" applyAlignment="1" applyProtection="1">
      <alignment horizontal="center"/>
    </xf>
    <xf numFmtId="0" fontId="0" fillId="5" borderId="4" xfId="0" applyNumberFormat="1" applyFont="1" applyFill="1" applyBorder="1" applyAlignment="1" applyProtection="1">
      <alignment horizontal="center"/>
      <protection locked="0"/>
    </xf>
    <xf numFmtId="0" fontId="0" fillId="5" borderId="5" xfId="0" applyNumberFormat="1" applyFont="1" applyFill="1" applyBorder="1" applyAlignment="1" applyProtection="1">
      <alignment horizontal="center"/>
      <protection locked="0"/>
    </xf>
    <xf numFmtId="164" fontId="0" fillId="0" borderId="4" xfId="0" applyNumberFormat="1" applyFont="1" applyBorder="1" applyAlignment="1" applyProtection="1">
      <alignment horizontal="center"/>
    </xf>
    <xf numFmtId="8" fontId="0" fillId="0" borderId="12" xfId="0" applyNumberFormat="1" applyFont="1" applyBorder="1" applyAlignment="1" applyProtection="1">
      <alignment horizontal="center"/>
    </xf>
    <xf numFmtId="8" fontId="0" fillId="0" borderId="5" xfId="0" applyNumberFormat="1" applyFont="1" applyBorder="1" applyAlignment="1" applyProtection="1">
      <alignment horizontal="center"/>
    </xf>
    <xf numFmtId="0" fontId="0" fillId="5" borderId="6" xfId="0" applyFont="1" applyFill="1" applyBorder="1" applyAlignment="1" applyProtection="1">
      <alignment horizontal="left"/>
      <protection locked="0"/>
    </xf>
    <xf numFmtId="0" fontId="0" fillId="0" borderId="22" xfId="0" applyFont="1" applyBorder="1" applyAlignment="1" applyProtection="1">
      <alignment horizontal="center"/>
    </xf>
    <xf numFmtId="0" fontId="0" fillId="5" borderId="22" xfId="0" applyFont="1" applyFill="1" applyBorder="1" applyAlignment="1" applyProtection="1">
      <alignment horizontal="center"/>
      <protection locked="0"/>
    </xf>
    <xf numFmtId="0" fontId="0" fillId="5" borderId="13" xfId="0" applyNumberFormat="1" applyFont="1" applyFill="1" applyBorder="1" applyAlignment="1" applyProtection="1">
      <alignment horizontal="center"/>
      <protection locked="0"/>
    </xf>
    <xf numFmtId="164" fontId="0" fillId="0" borderId="15" xfId="0" applyNumberFormat="1" applyFont="1" applyBorder="1" applyAlignment="1" applyProtection="1">
      <alignment horizontal="center"/>
    </xf>
    <xf numFmtId="14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5" borderId="1" xfId="0" applyNumberFormat="1" applyFont="1" applyFill="1" applyBorder="1" applyAlignment="1" applyProtection="1">
      <alignment horizontal="center"/>
      <protection locked="0"/>
    </xf>
    <xf numFmtId="0" fontId="0" fillId="5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NumberFormat="1" applyFont="1" applyBorder="1" applyAlignment="1" applyProtection="1">
      <alignment horizontal="center"/>
    </xf>
    <xf numFmtId="164" fontId="0" fillId="0" borderId="1" xfId="0" applyNumberFormat="1" applyFont="1" applyBorder="1" applyAlignment="1" applyProtection="1">
      <alignment horizontal="center"/>
    </xf>
    <xf numFmtId="8" fontId="0" fillId="5" borderId="3" xfId="0" applyNumberFormat="1" applyFont="1" applyFill="1" applyBorder="1" applyAlignment="1" applyProtection="1">
      <alignment horizontal="center"/>
      <protection locked="0"/>
    </xf>
    <xf numFmtId="8" fontId="0" fillId="5" borderId="1" xfId="0" applyNumberFormat="1" applyFont="1" applyFill="1" applyBorder="1" applyAlignment="1" applyProtection="1">
      <alignment horizontal="center"/>
      <protection locked="0"/>
    </xf>
    <xf numFmtId="8" fontId="0" fillId="0" borderId="3" xfId="0" applyNumberFormat="1" applyFont="1" applyBorder="1" applyAlignment="1" applyProtection="1">
      <alignment horizontal="center"/>
    </xf>
    <xf numFmtId="8" fontId="0" fillId="0" borderId="1" xfId="0" applyNumberFormat="1" applyFont="1" applyBorder="1" applyAlignment="1" applyProtection="1">
      <alignment horizontal="center"/>
    </xf>
    <xf numFmtId="8" fontId="0" fillId="0" borderId="2" xfId="0" applyNumberFormat="1" applyFont="1" applyBorder="1" applyAlignment="1" applyProtection="1">
      <alignment horizontal="center"/>
    </xf>
    <xf numFmtId="0" fontId="0" fillId="5" borderId="3" xfId="0" applyFont="1" applyFill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</xf>
    <xf numFmtId="0" fontId="0" fillId="5" borderId="1" xfId="0" applyFont="1" applyFill="1" applyBorder="1" applyAlignment="1" applyProtection="1">
      <alignment horizontal="center"/>
      <protection locked="0"/>
    </xf>
    <xf numFmtId="14" fontId="0" fillId="0" borderId="17" xfId="0" applyNumberFormat="1" applyFont="1" applyBorder="1" applyAlignment="1" applyProtection="1">
      <alignment horizontal="center"/>
    </xf>
    <xf numFmtId="0" fontId="0" fillId="5" borderId="14" xfId="0" applyNumberFormat="1" applyFont="1" applyFill="1" applyBorder="1" applyAlignment="1" applyProtection="1">
      <alignment horizontal="center"/>
      <protection locked="0"/>
    </xf>
    <xf numFmtId="164" fontId="0" fillId="0" borderId="2" xfId="0" applyNumberFormat="1" applyFont="1" applyBorder="1" applyAlignment="1" applyProtection="1">
      <alignment horizontal="center"/>
    </xf>
    <xf numFmtId="8" fontId="0" fillId="0" borderId="0" xfId="0" applyNumberFormat="1" applyFont="1" applyBorder="1" applyAlignment="1" applyProtection="1">
      <alignment horizontal="center"/>
    </xf>
    <xf numFmtId="14" fontId="0" fillId="0" borderId="0" xfId="0" applyNumberFormat="1" applyFont="1" applyBorder="1" applyAlignment="1" applyProtection="1">
      <alignment horizontal="center"/>
    </xf>
    <xf numFmtId="0" fontId="1" fillId="2" borderId="24" xfId="0" applyFont="1" applyFill="1" applyBorder="1" applyAlignment="1" applyProtection="1">
      <alignment horizontal="center" vertical="center" wrapText="1"/>
    </xf>
    <xf numFmtId="8" fontId="0" fillId="0" borderId="25" xfId="0" applyNumberFormat="1" applyFont="1" applyBorder="1" applyAlignment="1" applyProtection="1">
      <alignment horizontal="center"/>
    </xf>
    <xf numFmtId="10" fontId="1" fillId="0" borderId="18" xfId="0" applyNumberFormat="1" applyFont="1" applyBorder="1" applyAlignment="1" applyProtection="1">
      <alignment horizontal="center"/>
    </xf>
    <xf numFmtId="10" fontId="1" fillId="0" borderId="11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10" fontId="0" fillId="0" borderId="1" xfId="0" applyNumberFormat="1" applyFont="1" applyBorder="1" applyAlignment="1" applyProtection="1">
      <alignment horizontal="center"/>
    </xf>
    <xf numFmtId="10" fontId="0" fillId="0" borderId="16" xfId="0" applyNumberFormat="1" applyFont="1" applyBorder="1" applyAlignment="1" applyProtection="1">
      <alignment horizontal="center"/>
    </xf>
    <xf numFmtId="0" fontId="0" fillId="0" borderId="31" xfId="0" applyFont="1" applyBorder="1" applyAlignment="1" applyProtection="1">
      <alignment horizontal="center"/>
    </xf>
    <xf numFmtId="0" fontId="0" fillId="0" borderId="30" xfId="0" applyFont="1" applyBorder="1" applyAlignment="1" applyProtection="1">
      <alignment horizontal="center"/>
    </xf>
    <xf numFmtId="0" fontId="0" fillId="0" borderId="32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10" fontId="0" fillId="0" borderId="34" xfId="0" applyNumberFormat="1" applyFont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" fillId="2" borderId="35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14" fontId="0" fillId="0" borderId="36" xfId="0" applyNumberFormat="1" applyFont="1" applyBorder="1" applyAlignment="1" applyProtection="1">
      <alignment horizontal="center"/>
    </xf>
    <xf numFmtId="0" fontId="0" fillId="5" borderId="29" xfId="0" applyFont="1" applyFill="1" applyBorder="1" applyAlignment="1" applyProtection="1">
      <alignment horizontal="left"/>
      <protection locked="0"/>
    </xf>
    <xf numFmtId="10" fontId="0" fillId="0" borderId="37" xfId="0" applyNumberFormat="1" applyFont="1" applyBorder="1" applyAlignment="1" applyProtection="1">
      <alignment horizontal="center"/>
    </xf>
    <xf numFmtId="0" fontId="1" fillId="2" borderId="38" xfId="0" applyFont="1" applyFill="1" applyBorder="1" applyAlignment="1" applyProtection="1">
      <alignment horizontal="center" vertical="center" wrapText="1"/>
    </xf>
    <xf numFmtId="0" fontId="0" fillId="0" borderId="41" xfId="0" applyFont="1" applyFill="1" applyBorder="1" applyAlignment="1" applyProtection="1">
      <alignment horizontal="center"/>
    </xf>
    <xf numFmtId="0" fontId="0" fillId="0" borderId="41" xfId="0" applyFont="1" applyBorder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/>
    </xf>
    <xf numFmtId="0" fontId="0" fillId="0" borderId="41" xfId="0" applyFont="1" applyBorder="1" applyAlignment="1" applyProtection="1">
      <alignment horizontal="left"/>
    </xf>
    <xf numFmtId="0" fontId="0" fillId="0" borderId="11" xfId="0" applyFont="1" applyBorder="1" applyAlignment="1" applyProtection="1">
      <alignment horizontal="center"/>
    </xf>
    <xf numFmtId="14" fontId="0" fillId="0" borderId="39" xfId="0" applyNumberFormat="1" applyFont="1" applyBorder="1" applyAlignment="1" applyProtection="1">
      <alignment horizontal="center"/>
    </xf>
    <xf numFmtId="0" fontId="0" fillId="0" borderId="39" xfId="0" applyFont="1" applyBorder="1" applyAlignment="1" applyProtection="1">
      <alignment horizontal="center"/>
    </xf>
    <xf numFmtId="0" fontId="0" fillId="5" borderId="43" xfId="0" applyNumberFormat="1" applyFont="1" applyFill="1" applyBorder="1" applyAlignment="1" applyProtection="1">
      <alignment horizontal="center"/>
      <protection locked="0"/>
    </xf>
    <xf numFmtId="0" fontId="0" fillId="5" borderId="39" xfId="0" applyNumberFormat="1" applyFont="1" applyFill="1" applyBorder="1" applyAlignment="1" applyProtection="1">
      <alignment horizontal="center"/>
      <protection locked="0"/>
    </xf>
    <xf numFmtId="0" fontId="0" fillId="5" borderId="44" xfId="0" applyNumberFormat="1" applyFont="1" applyFill="1" applyBorder="1" applyAlignment="1" applyProtection="1">
      <alignment horizontal="center"/>
      <protection locked="0"/>
    </xf>
    <xf numFmtId="0" fontId="0" fillId="0" borderId="45" xfId="0" applyNumberFormat="1" applyFont="1" applyBorder="1" applyAlignment="1" applyProtection="1">
      <alignment horizontal="center"/>
    </xf>
    <xf numFmtId="164" fontId="0" fillId="0" borderId="39" xfId="0" applyNumberFormat="1" applyFont="1" applyBorder="1" applyAlignment="1" applyProtection="1">
      <alignment horizontal="center"/>
    </xf>
    <xf numFmtId="8" fontId="0" fillId="5" borderId="45" xfId="0" applyNumberFormat="1" applyFont="1" applyFill="1" applyBorder="1" applyAlignment="1" applyProtection="1">
      <alignment horizontal="center"/>
      <protection locked="0"/>
    </xf>
    <xf numFmtId="8" fontId="0" fillId="5" borderId="39" xfId="0" applyNumberFormat="1" applyFont="1" applyFill="1" applyBorder="1" applyAlignment="1" applyProtection="1">
      <alignment horizontal="center"/>
      <protection locked="0"/>
    </xf>
    <xf numFmtId="8" fontId="0" fillId="0" borderId="45" xfId="0" applyNumberFormat="1" applyFont="1" applyBorder="1" applyAlignment="1" applyProtection="1">
      <alignment horizontal="center"/>
    </xf>
    <xf numFmtId="8" fontId="0" fillId="0" borderId="39" xfId="0" applyNumberFormat="1" applyFont="1" applyBorder="1" applyAlignment="1" applyProtection="1">
      <alignment horizontal="center"/>
    </xf>
    <xf numFmtId="8" fontId="0" fillId="0" borderId="44" xfId="0" applyNumberFormat="1" applyFont="1" applyBorder="1" applyAlignment="1" applyProtection="1">
      <alignment horizontal="center"/>
    </xf>
    <xf numFmtId="0" fontId="0" fillId="5" borderId="45" xfId="0" applyFont="1" applyFill="1" applyBorder="1" applyAlignment="1" applyProtection="1">
      <alignment horizontal="left"/>
      <protection locked="0"/>
    </xf>
    <xf numFmtId="0" fontId="0" fillId="5" borderId="39" xfId="0" applyFont="1" applyFill="1" applyBorder="1" applyAlignment="1" applyProtection="1">
      <alignment horizontal="center"/>
      <protection locked="0"/>
    </xf>
    <xf numFmtId="10" fontId="0" fillId="0" borderId="42" xfId="0" applyNumberFormat="1" applyFont="1" applyBorder="1" applyAlignment="1" applyProtection="1">
      <alignment horizontal="center"/>
    </xf>
    <xf numFmtId="164" fontId="0" fillId="0" borderId="44" xfId="0" applyNumberFormat="1" applyFont="1" applyBorder="1" applyAlignment="1" applyProtection="1">
      <alignment horizontal="center"/>
    </xf>
    <xf numFmtId="8" fontId="0" fillId="0" borderId="46" xfId="0" applyNumberFormat="1" applyFont="1" applyBorder="1" applyAlignment="1" applyProtection="1">
      <alignment horizontal="center"/>
    </xf>
    <xf numFmtId="14" fontId="0" fillId="0" borderId="43" xfId="0" applyNumberFormat="1" applyFont="1" applyBorder="1" applyAlignment="1" applyProtection="1">
      <alignment horizontal="center"/>
    </xf>
    <xf numFmtId="14" fontId="0" fillId="0" borderId="48" xfId="0" applyNumberFormat="1" applyFont="1" applyBorder="1" applyAlignment="1" applyProtection="1">
      <alignment horizontal="center"/>
    </xf>
    <xf numFmtId="0" fontId="0" fillId="0" borderId="49" xfId="0" applyFont="1" applyBorder="1" applyAlignment="1" applyProtection="1">
      <alignment horizontal="center"/>
    </xf>
    <xf numFmtId="0" fontId="0" fillId="5" borderId="48" xfId="0" applyNumberFormat="1" applyFont="1" applyFill="1" applyBorder="1" applyAlignment="1" applyProtection="1">
      <alignment horizontal="center"/>
      <protection locked="0"/>
    </xf>
    <xf numFmtId="0" fontId="0" fillId="5" borderId="49" xfId="0" applyNumberFormat="1" applyFont="1" applyFill="1" applyBorder="1" applyAlignment="1" applyProtection="1">
      <alignment horizontal="center"/>
      <protection locked="0"/>
    </xf>
    <xf numFmtId="0" fontId="0" fillId="5" borderId="50" xfId="0" applyNumberFormat="1" applyFont="1" applyFill="1" applyBorder="1" applyAlignment="1" applyProtection="1">
      <alignment horizontal="center"/>
      <protection locked="0"/>
    </xf>
    <xf numFmtId="0" fontId="0" fillId="0" borderId="51" xfId="0" applyNumberFormat="1" applyFont="1" applyBorder="1" applyAlignment="1" applyProtection="1">
      <alignment horizontal="center"/>
    </xf>
    <xf numFmtId="164" fontId="0" fillId="0" borderId="49" xfId="0" applyNumberFormat="1" applyFont="1" applyBorder="1" applyAlignment="1" applyProtection="1">
      <alignment horizontal="center"/>
    </xf>
    <xf numFmtId="8" fontId="0" fillId="5" borderId="51" xfId="0" applyNumberFormat="1" applyFont="1" applyFill="1" applyBorder="1" applyAlignment="1" applyProtection="1">
      <alignment horizontal="center"/>
      <protection locked="0"/>
    </xf>
    <xf numFmtId="8" fontId="0" fillId="5" borderId="49" xfId="0" applyNumberFormat="1" applyFont="1" applyFill="1" applyBorder="1" applyAlignment="1" applyProtection="1">
      <alignment horizontal="center"/>
      <protection locked="0"/>
    </xf>
    <xf numFmtId="8" fontId="0" fillId="0" borderId="51" xfId="0" applyNumberFormat="1" applyFont="1" applyBorder="1" applyAlignment="1" applyProtection="1">
      <alignment horizontal="center"/>
    </xf>
    <xf numFmtId="8" fontId="0" fillId="0" borderId="49" xfId="0" applyNumberFormat="1" applyFont="1" applyBorder="1" applyAlignment="1" applyProtection="1">
      <alignment horizontal="center"/>
    </xf>
    <xf numFmtId="8" fontId="0" fillId="0" borderId="50" xfId="0" applyNumberFormat="1" applyFont="1" applyBorder="1" applyAlignment="1" applyProtection="1">
      <alignment horizontal="center"/>
    </xf>
    <xf numFmtId="0" fontId="0" fillId="5" borderId="51" xfId="0" applyFont="1" applyFill="1" applyBorder="1" applyAlignment="1" applyProtection="1">
      <alignment horizontal="left"/>
      <protection locked="0"/>
    </xf>
    <xf numFmtId="0" fontId="0" fillId="5" borderId="49" xfId="0" applyFont="1" applyFill="1" applyBorder="1" applyAlignment="1" applyProtection="1">
      <alignment horizontal="center"/>
      <protection locked="0"/>
    </xf>
    <xf numFmtId="10" fontId="0" fillId="0" borderId="52" xfId="0" applyNumberFormat="1" applyFont="1" applyBorder="1" applyAlignment="1" applyProtection="1">
      <alignment horizontal="center"/>
    </xf>
    <xf numFmtId="14" fontId="0" fillId="0" borderId="49" xfId="0" applyNumberFormat="1" applyFont="1" applyBorder="1" applyAlignment="1" applyProtection="1">
      <alignment horizontal="center"/>
    </xf>
    <xf numFmtId="164" fontId="0" fillId="0" borderId="50" xfId="0" applyNumberFormat="1" applyFont="1" applyBorder="1" applyAlignment="1" applyProtection="1">
      <alignment horizontal="center"/>
    </xf>
    <xf numFmtId="8" fontId="0" fillId="0" borderId="53" xfId="0" applyNumberFormat="1" applyFont="1" applyBorder="1" applyAlignment="1" applyProtection="1">
      <alignment horizontal="center"/>
    </xf>
    <xf numFmtId="0" fontId="8" fillId="0" borderId="47" xfId="0" applyFont="1" applyFill="1" applyBorder="1" applyAlignment="1" applyProtection="1">
      <alignment horizontal="center"/>
    </xf>
    <xf numFmtId="0" fontId="7" fillId="0" borderId="47" xfId="0" applyFont="1" applyBorder="1" applyAlignment="1" applyProtection="1">
      <alignment horizontal="left"/>
    </xf>
    <xf numFmtId="0" fontId="0" fillId="0" borderId="47" xfId="0" applyFont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0" fillId="0" borderId="11" xfId="0" applyFont="1" applyBorder="1" applyAlignment="1" applyProtection="1">
      <alignment horizontal="left"/>
    </xf>
    <xf numFmtId="0" fontId="7" fillId="0" borderId="47" xfId="0" applyFont="1" applyFill="1" applyBorder="1" applyAlignment="1" applyProtection="1">
      <alignment horizontal="center"/>
    </xf>
    <xf numFmtId="0" fontId="0" fillId="0" borderId="47" xfId="0" applyFont="1" applyBorder="1" applyAlignment="1" applyProtection="1">
      <alignment horizontal="left"/>
    </xf>
    <xf numFmtId="8" fontId="0" fillId="6" borderId="51" xfId="0" applyNumberFormat="1" applyFont="1" applyFill="1" applyBorder="1" applyAlignment="1" applyProtection="1">
      <alignment horizontal="center"/>
    </xf>
    <xf numFmtId="8" fontId="0" fillId="6" borderId="49" xfId="0" applyNumberFormat="1" applyFont="1" applyFill="1" applyBorder="1" applyAlignment="1" applyProtection="1">
      <alignment horizontal="center"/>
    </xf>
    <xf numFmtId="8" fontId="0" fillId="6" borderId="50" xfId="0" applyNumberFormat="1" applyFont="1" applyFill="1" applyBorder="1" applyAlignment="1" applyProtection="1">
      <alignment horizontal="center"/>
    </xf>
    <xf numFmtId="0" fontId="0" fillId="6" borderId="49" xfId="0" applyFont="1" applyFill="1" applyBorder="1" applyAlignment="1" applyProtection="1">
      <alignment horizontal="center"/>
    </xf>
    <xf numFmtId="10" fontId="0" fillId="6" borderId="52" xfId="0" applyNumberFormat="1" applyFont="1" applyFill="1" applyBorder="1" applyAlignment="1" applyProtection="1">
      <alignment horizontal="center"/>
    </xf>
    <xf numFmtId="164" fontId="0" fillId="6" borderId="50" xfId="0" applyNumberFormat="1" applyFont="1" applyFill="1" applyBorder="1" applyAlignment="1" applyProtection="1">
      <alignment horizontal="center"/>
    </xf>
    <xf numFmtId="8" fontId="0" fillId="6" borderId="53" xfId="0" applyNumberFormat="1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center"/>
    </xf>
    <xf numFmtId="0" fontId="3" fillId="3" borderId="20" xfId="0" applyFont="1" applyFill="1" applyBorder="1" applyAlignment="1" applyProtection="1">
      <alignment horizontal="center"/>
    </xf>
    <xf numFmtId="0" fontId="3" fillId="3" borderId="33" xfId="0" applyFont="1" applyFill="1" applyBorder="1" applyAlignment="1" applyProtection="1">
      <alignment horizontal="center"/>
    </xf>
    <xf numFmtId="0" fontId="3" fillId="3" borderId="21" xfId="0" applyFont="1" applyFill="1" applyBorder="1" applyAlignment="1" applyProtection="1">
      <alignment horizontal="center"/>
    </xf>
    <xf numFmtId="0" fontId="3" fillId="4" borderId="26" xfId="0" applyFont="1" applyFill="1" applyBorder="1" applyAlignment="1" applyProtection="1">
      <alignment horizontal="center"/>
    </xf>
    <xf numFmtId="0" fontId="3" fillId="4" borderId="27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12" fillId="0" borderId="13" xfId="0" applyNumberFormat="1" applyFont="1" applyFill="1" applyBorder="1" applyAlignment="1" applyProtection="1">
      <alignment horizontal="center"/>
      <protection locked="0"/>
    </xf>
    <xf numFmtId="0" fontId="12" fillId="0" borderId="14" xfId="0" applyNumberFormat="1" applyFont="1" applyFill="1" applyBorder="1" applyAlignment="1" applyProtection="1">
      <alignment horizontal="center"/>
      <protection locked="0"/>
    </xf>
    <xf numFmtId="0" fontId="12" fillId="0" borderId="43" xfId="0" applyNumberFormat="1" applyFont="1" applyFill="1" applyBorder="1" applyAlignment="1" applyProtection="1">
      <alignment horizontal="center"/>
      <protection locked="0"/>
    </xf>
    <xf numFmtId="0" fontId="12" fillId="0" borderId="48" xfId="0" applyNumberFormat="1" applyFont="1" applyFill="1" applyBorder="1" applyAlignment="1" applyProtection="1">
      <alignment horizontal="center"/>
      <protection locked="0"/>
    </xf>
    <xf numFmtId="0" fontId="12" fillId="0" borderId="3" xfId="0" applyNumberFormat="1" applyFont="1" applyFill="1" applyBorder="1" applyAlignment="1" applyProtection="1">
      <alignment horizontal="center"/>
      <protection locked="0"/>
    </xf>
    <xf numFmtId="0" fontId="12" fillId="0" borderId="11" xfId="0" applyFont="1" applyFill="1" applyBorder="1" applyAlignment="1" applyProtection="1">
      <alignment horizontal="center"/>
    </xf>
    <xf numFmtId="0" fontId="0" fillId="0" borderId="4" xfId="0" applyNumberFormat="1" applyFont="1" applyFill="1" applyBorder="1" applyAlignment="1" applyProtection="1">
      <alignment horizont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39" xfId="0" applyNumberFormat="1" applyFont="1" applyFill="1" applyBorder="1" applyAlignment="1" applyProtection="1">
      <alignment horizontal="center"/>
    </xf>
    <xf numFmtId="0" fontId="0" fillId="0" borderId="49" xfId="0" applyNumberFormat="1" applyFont="1" applyFill="1" applyBorder="1" applyAlignment="1" applyProtection="1">
      <alignment horizontal="center"/>
    </xf>
    <xf numFmtId="0" fontId="0" fillId="0" borderId="11" xfId="0" applyNumberFormat="1" applyFont="1" applyFill="1" applyBorder="1" applyAlignment="1" applyProtection="1">
      <alignment horizontal="center"/>
    </xf>
    <xf numFmtId="8" fontId="1" fillId="0" borderId="1" xfId="0" applyNumberFormat="1" applyFont="1" applyFill="1" applyBorder="1" applyAlignment="1" applyProtection="1">
      <alignment horizontal="center"/>
    </xf>
    <xf numFmtId="8" fontId="1" fillId="0" borderId="11" xfId="0" applyNumberFormat="1" applyFont="1" applyFill="1" applyBorder="1" applyAlignment="1" applyProtection="1">
      <alignment horizontal="center"/>
    </xf>
    <xf numFmtId="8" fontId="1" fillId="0" borderId="0" xfId="0" applyNumberFormat="1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29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/>
    </xf>
    <xf numFmtId="0" fontId="1" fillId="0" borderId="28" xfId="0" applyNumberFormat="1" applyFont="1" applyFill="1" applyBorder="1" applyAlignment="1" applyProtection="1">
      <alignment horizontal="center"/>
    </xf>
    <xf numFmtId="0" fontId="1" fillId="0" borderId="40" xfId="0" applyNumberFormat="1" applyFont="1" applyFill="1" applyBorder="1" applyAlignment="1" applyProtection="1">
      <alignment horizontal="center"/>
    </xf>
    <xf numFmtId="8" fontId="0" fillId="0" borderId="4" xfId="0" applyNumberFormat="1" applyFont="1" applyFill="1" applyBorder="1" applyAlignment="1" applyProtection="1">
      <alignment horizontal="center"/>
    </xf>
    <xf numFmtId="8" fontId="0" fillId="0" borderId="1" xfId="0" applyNumberFormat="1" applyFont="1" applyFill="1" applyBorder="1" applyAlignment="1" applyProtection="1">
      <alignment horizontal="center"/>
    </xf>
    <xf numFmtId="8" fontId="0" fillId="0" borderId="39" xfId="0" applyNumberFormat="1" applyFont="1" applyFill="1" applyBorder="1" applyAlignment="1" applyProtection="1">
      <alignment horizontal="center"/>
    </xf>
    <xf numFmtId="8" fontId="0" fillId="0" borderId="49" xfId="0" applyNumberFormat="1" applyFont="1" applyFill="1" applyBorder="1" applyAlignment="1" applyProtection="1">
      <alignment horizontal="center"/>
    </xf>
    <xf numFmtId="0" fontId="0" fillId="0" borderId="54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52"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</dxfs>
  <tableStyles count="0" defaultTableStyle="TableStyleMedium2" defaultPivotStyle="PivotStyleMedium9"/>
  <colors>
    <mruColors>
      <color rgb="FFE7A9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G49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A36" sqref="BA36"/>
    </sheetView>
  </sheetViews>
  <sheetFormatPr defaultRowHeight="15" x14ac:dyDescent="0.25"/>
  <cols>
    <col min="1" max="1" width="10.85546875" style="13" customWidth="1"/>
    <col min="2" max="2" width="12.5703125" style="13" customWidth="1"/>
    <col min="3" max="3" width="12.42578125" style="13" customWidth="1"/>
    <col min="4" max="4" width="12.28515625" style="13" customWidth="1"/>
    <col min="5" max="9" width="9.140625" style="13" customWidth="1"/>
    <col min="10" max="10" width="14.85546875" style="13" customWidth="1"/>
    <col min="11" max="11" width="9.42578125" style="13" customWidth="1"/>
    <col min="12" max="12" width="9.140625" style="13" customWidth="1"/>
    <col min="13" max="13" width="17.140625" style="13" customWidth="1"/>
    <col min="14" max="14" width="10.42578125" style="13" customWidth="1"/>
    <col min="15" max="21" width="9.140625" style="13" customWidth="1"/>
    <col min="22" max="22" width="12.5703125" style="13" customWidth="1"/>
    <col min="23" max="24" width="10.42578125" style="13" customWidth="1"/>
    <col min="25" max="25" width="70.28515625" style="13" customWidth="1"/>
    <col min="26" max="27" width="9.140625" style="13" customWidth="1"/>
    <col min="28" max="28" width="13.85546875" style="13" customWidth="1"/>
    <col min="29" max="29" width="10.85546875" style="13" customWidth="1"/>
    <col min="30" max="30" width="12.5703125" style="13" customWidth="1"/>
    <col min="31" max="31" width="15.7109375" style="13" bestFit="1" customWidth="1"/>
    <col min="32" max="32" width="15.7109375" style="13" customWidth="1"/>
    <col min="33" max="34" width="14.85546875" style="13" customWidth="1"/>
    <col min="35" max="35" width="11.28515625" style="13" customWidth="1"/>
    <col min="36" max="36" width="10.42578125" style="13" customWidth="1"/>
    <col min="37" max="43" width="9.140625" style="13" customWidth="1"/>
    <col min="44" max="44" width="13.28515625" style="13" customWidth="1"/>
    <col min="45" max="50" width="12.5703125" style="13" customWidth="1"/>
    <col min="51" max="52" width="10.42578125" style="13" customWidth="1"/>
    <col min="53" max="53" width="70.28515625" style="13" customWidth="1"/>
    <col min="54" max="54" width="10.140625" style="13" customWidth="1"/>
    <col min="55" max="55" width="10" style="13" customWidth="1"/>
    <col min="56" max="56" width="16.28515625" style="13" customWidth="1"/>
    <col min="57" max="57" width="9.140625" style="13"/>
    <col min="58" max="58" width="9.140625" style="62"/>
    <col min="59" max="59" width="19.42578125" style="13" customWidth="1"/>
    <col min="60" max="16384" width="9.140625" style="13"/>
  </cols>
  <sheetData>
    <row r="1" spans="1:59" ht="29.25" thickBot="1" x14ac:dyDescent="0.5">
      <c r="C1" s="129" t="s">
        <v>47</v>
      </c>
      <c r="D1" s="130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2" t="s">
        <v>48</v>
      </c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</row>
    <row r="2" spans="1:59" s="16" customFormat="1" ht="45.75" thickBot="1" x14ac:dyDescent="0.3">
      <c r="A2" s="66" t="s">
        <v>1</v>
      </c>
      <c r="B2" s="67" t="s">
        <v>2</v>
      </c>
      <c r="C2" s="3" t="s">
        <v>24</v>
      </c>
      <c r="D2" s="4" t="s">
        <v>52</v>
      </c>
      <c r="E2" s="4" t="s">
        <v>23</v>
      </c>
      <c r="F2" s="4" t="s">
        <v>22</v>
      </c>
      <c r="G2" s="4" t="s">
        <v>20</v>
      </c>
      <c r="H2" s="4" t="s">
        <v>7</v>
      </c>
      <c r="I2" s="4" t="s">
        <v>21</v>
      </c>
      <c r="J2" s="4" t="s">
        <v>8</v>
      </c>
      <c r="K2" s="4" t="s">
        <v>19</v>
      </c>
      <c r="L2" s="5" t="s">
        <v>9</v>
      </c>
      <c r="M2" s="3" t="s">
        <v>17</v>
      </c>
      <c r="N2" s="4" t="s">
        <v>25</v>
      </c>
      <c r="O2" s="3" t="s">
        <v>3</v>
      </c>
      <c r="P2" s="4" t="s">
        <v>4</v>
      </c>
      <c r="Q2" s="4" t="s">
        <v>5</v>
      </c>
      <c r="R2" s="4" t="s">
        <v>6</v>
      </c>
      <c r="S2" s="4" t="s">
        <v>49</v>
      </c>
      <c r="T2" s="4" t="s">
        <v>50</v>
      </c>
      <c r="U2" s="4" t="s">
        <v>51</v>
      </c>
      <c r="V2" s="3" t="s">
        <v>38</v>
      </c>
      <c r="W2" s="4" t="s">
        <v>14</v>
      </c>
      <c r="X2" s="5" t="s">
        <v>16</v>
      </c>
      <c r="Y2" s="9" t="s">
        <v>15</v>
      </c>
      <c r="Z2" s="3" t="s">
        <v>33</v>
      </c>
      <c r="AA2" s="4" t="s">
        <v>34</v>
      </c>
      <c r="AB2" s="15" t="s">
        <v>35</v>
      </c>
      <c r="AC2" s="71" t="s">
        <v>1</v>
      </c>
      <c r="AD2" s="67" t="s">
        <v>2</v>
      </c>
      <c r="AE2" s="3" t="s">
        <v>27</v>
      </c>
      <c r="AF2" s="3" t="s">
        <v>28</v>
      </c>
      <c r="AG2" s="4" t="s">
        <v>29</v>
      </c>
      <c r="AH2" s="4" t="s">
        <v>19</v>
      </c>
      <c r="AI2" s="11" t="s">
        <v>18</v>
      </c>
      <c r="AJ2" s="5" t="s">
        <v>26</v>
      </c>
      <c r="AK2" s="3" t="s">
        <v>3</v>
      </c>
      <c r="AL2" s="4" t="s">
        <v>4</v>
      </c>
      <c r="AM2" s="4" t="s">
        <v>5</v>
      </c>
      <c r="AN2" s="4" t="s">
        <v>6</v>
      </c>
      <c r="AO2" s="4" t="s">
        <v>42</v>
      </c>
      <c r="AP2" s="4" t="s">
        <v>43</v>
      </c>
      <c r="AQ2" s="4" t="s">
        <v>51</v>
      </c>
      <c r="AR2" s="9" t="s">
        <v>39</v>
      </c>
      <c r="AS2" s="48" t="s">
        <v>53</v>
      </c>
      <c r="AT2" s="48" t="s">
        <v>54</v>
      </c>
      <c r="AU2" s="48" t="s">
        <v>44</v>
      </c>
      <c r="AV2" s="4" t="s">
        <v>40</v>
      </c>
      <c r="AW2" s="48" t="s">
        <v>45</v>
      </c>
      <c r="AX2" s="4" t="s">
        <v>41</v>
      </c>
      <c r="AY2" s="4" t="s">
        <v>14</v>
      </c>
      <c r="AZ2" s="5" t="s">
        <v>16</v>
      </c>
      <c r="BA2" s="9" t="s">
        <v>15</v>
      </c>
      <c r="BB2" s="3" t="s">
        <v>36</v>
      </c>
      <c r="BC2" s="4" t="s">
        <v>37</v>
      </c>
      <c r="BD2" s="5" t="s">
        <v>35</v>
      </c>
      <c r="BE2" s="66" t="s">
        <v>46</v>
      </c>
      <c r="BF2" s="63"/>
    </row>
    <row r="3" spans="1:59" ht="15.75" thickTop="1" x14ac:dyDescent="0.25">
      <c r="A3" s="28">
        <v>42828</v>
      </c>
      <c r="B3" s="41" t="s">
        <v>0</v>
      </c>
      <c r="C3" s="26">
        <v>6</v>
      </c>
      <c r="D3" s="18"/>
      <c r="E3" s="18">
        <v>34</v>
      </c>
      <c r="F3" s="18">
        <v>16</v>
      </c>
      <c r="G3" s="18">
        <v>8</v>
      </c>
      <c r="H3" s="18"/>
      <c r="I3" s="18">
        <v>21</v>
      </c>
      <c r="J3" s="18"/>
      <c r="K3" s="18"/>
      <c r="L3" s="19">
        <v>20</v>
      </c>
      <c r="M3" s="33">
        <f t="shared" ref="M3:M10" si="0">C3+D3+E3+F3+G3+H3+I3+J3</f>
        <v>85</v>
      </c>
      <c r="N3" s="20">
        <f t="shared" ref="N3:N25" si="1">E3*1+F3*0.5+G3*0.5</f>
        <v>46</v>
      </c>
      <c r="O3" s="35"/>
      <c r="P3" s="36">
        <v>21.03</v>
      </c>
      <c r="Q3" s="36"/>
      <c r="R3" s="36">
        <v>25.75</v>
      </c>
      <c r="S3" s="36" t="str">
        <f t="shared" ref="S3:U3" si="2">IF($M3&gt;0, " ", )</f>
        <v xml:space="preserve"> </v>
      </c>
      <c r="T3" s="36" t="str">
        <f t="shared" si="2"/>
        <v xml:space="preserve"> </v>
      </c>
      <c r="U3" s="36" t="str">
        <f t="shared" si="2"/>
        <v xml:space="preserve"> </v>
      </c>
      <c r="V3" s="37">
        <f t="shared" ref="V3:V10" si="3">SUM(O3:U3)</f>
        <v>46.78</v>
      </c>
      <c r="W3" s="21">
        <f>V3-N3</f>
        <v>0.78000000000000114</v>
      </c>
      <c r="X3" s="22" t="str">
        <f>IF(W3&gt;0, "Overage", IF(W3&lt;0, "Shortage", ""))</f>
        <v>Overage</v>
      </c>
      <c r="Y3" s="23"/>
      <c r="Z3" s="24">
        <f>2*12*5</f>
        <v>120</v>
      </c>
      <c r="AA3" s="25">
        <v>0</v>
      </c>
      <c r="AB3" s="70">
        <f t="shared" ref="AB3:AB26" si="4">IF(Z3=0, 1, (Z3-AA3)/Z3)</f>
        <v>1</v>
      </c>
      <c r="AC3" s="28">
        <f>A3</f>
        <v>42828</v>
      </c>
      <c r="AD3" s="41" t="str">
        <f>B3</f>
        <v>Monday</v>
      </c>
      <c r="AE3" s="135">
        <v>18</v>
      </c>
      <c r="AF3" s="26"/>
      <c r="AG3" s="18"/>
      <c r="AH3" s="18"/>
      <c r="AI3" s="141">
        <f t="shared" ref="AI3:AI25" si="5">AE3+AF3+AG3</f>
        <v>18</v>
      </c>
      <c r="AJ3" s="27">
        <f t="shared" ref="AJ3:AJ25" si="6">AE3*2+AF3*2</f>
        <v>36</v>
      </c>
      <c r="AK3" s="36" t="str">
        <f>IF($AI3&gt;0, " ", )</f>
        <v xml:space="preserve"> </v>
      </c>
      <c r="AL3" s="36" t="str">
        <f t="shared" ref="AL3:AQ5" si="7">IF($AI3&gt;0, " ", )</f>
        <v xml:space="preserve"> </v>
      </c>
      <c r="AM3" s="36" t="str">
        <f t="shared" si="7"/>
        <v xml:space="preserve"> </v>
      </c>
      <c r="AN3" s="36" t="str">
        <f t="shared" si="7"/>
        <v xml:space="preserve"> </v>
      </c>
      <c r="AO3" s="36"/>
      <c r="AP3" s="36">
        <v>30</v>
      </c>
      <c r="AQ3" s="36" t="str">
        <f t="shared" si="7"/>
        <v xml:space="preserve"> </v>
      </c>
      <c r="AR3" s="49">
        <f t="shared" ref="AR3:AR10" si="8">SUM(AK3:AQ3)</f>
        <v>30</v>
      </c>
      <c r="AS3" s="26"/>
      <c r="AT3" s="26"/>
      <c r="AU3" s="26"/>
      <c r="AV3" s="38">
        <f>(AS3+AT3)*2</f>
        <v>0</v>
      </c>
      <c r="AW3" s="38">
        <f>AU3*2</f>
        <v>0</v>
      </c>
      <c r="AX3" s="38">
        <f>AR3+AV3</f>
        <v>30</v>
      </c>
      <c r="AY3" s="155">
        <f t="shared" ref="AY3:AY26" si="9">AX3-AJ3</f>
        <v>-6</v>
      </c>
      <c r="AZ3" s="22" t="str">
        <f>IF(AY3&gt;0, "Overage", IF(AY3&lt;0, "Shortage", ""))</f>
        <v>Shortage</v>
      </c>
      <c r="BA3" s="23"/>
      <c r="BB3" s="135">
        <v>18</v>
      </c>
      <c r="BC3" s="25">
        <v>0</v>
      </c>
      <c r="BD3" s="70">
        <f t="shared" ref="BD3:BD26" si="10">IF(BB3=0, 1, (BB3-BC3)/BB3)</f>
        <v>1</v>
      </c>
      <c r="BE3" s="144">
        <f>M3+AI3</f>
        <v>103</v>
      </c>
    </row>
    <row r="4" spans="1:59" x14ac:dyDescent="0.25">
      <c r="A4" s="28">
        <v>42829</v>
      </c>
      <c r="B4" s="41" t="s">
        <v>10</v>
      </c>
      <c r="C4" s="44">
        <v>7</v>
      </c>
      <c r="D4" s="31"/>
      <c r="E4" s="31">
        <v>56</v>
      </c>
      <c r="F4" s="31">
        <v>13</v>
      </c>
      <c r="G4" s="31"/>
      <c r="H4" s="31">
        <v>9</v>
      </c>
      <c r="I4" s="31">
        <v>28</v>
      </c>
      <c r="J4" s="31"/>
      <c r="K4" s="31"/>
      <c r="L4" s="32">
        <v>16</v>
      </c>
      <c r="M4" s="33">
        <f t="shared" si="0"/>
        <v>113</v>
      </c>
      <c r="N4" s="34">
        <f t="shared" si="1"/>
        <v>62.5</v>
      </c>
      <c r="O4" s="35"/>
      <c r="P4" s="36">
        <v>41.75</v>
      </c>
      <c r="Q4" s="36"/>
      <c r="R4" s="36">
        <v>21</v>
      </c>
      <c r="S4" s="36" t="str">
        <f t="shared" ref="S4:U5" si="11">IF($M4&gt;0, " ", )</f>
        <v xml:space="preserve"> </v>
      </c>
      <c r="T4" s="36" t="str">
        <f t="shared" si="11"/>
        <v xml:space="preserve"> </v>
      </c>
      <c r="U4" s="36" t="str">
        <f t="shared" si="11"/>
        <v xml:space="preserve"> </v>
      </c>
      <c r="V4" s="37">
        <f t="shared" si="3"/>
        <v>62.75</v>
      </c>
      <c r="W4" s="38">
        <f>V4-N4</f>
        <v>0.25</v>
      </c>
      <c r="X4" s="39" t="str">
        <f t="shared" ref="X4:X5" si="12">IF(W4&gt;0, "Overage", IF(W4&lt;0, "Shortage", ""))</f>
        <v>Overage</v>
      </c>
      <c r="Y4" s="40"/>
      <c r="Z4" s="41">
        <f t="shared" ref="Z4:Z25" si="13">2*12*5</f>
        <v>120</v>
      </c>
      <c r="AA4" s="42">
        <v>0</v>
      </c>
      <c r="AB4" s="61">
        <f t="shared" si="4"/>
        <v>1</v>
      </c>
      <c r="AC4" s="28">
        <f t="shared" ref="AC4:AC22" si="14">A4</f>
        <v>42829</v>
      </c>
      <c r="AD4" s="41" t="str">
        <f t="shared" ref="AD4:AD22" si="15">B4</f>
        <v>Tuesday</v>
      </c>
      <c r="AE4" s="136">
        <v>17</v>
      </c>
      <c r="AF4" s="44"/>
      <c r="AG4" s="31"/>
      <c r="AH4" s="31"/>
      <c r="AI4" s="142">
        <f t="shared" si="5"/>
        <v>17</v>
      </c>
      <c r="AJ4" s="45">
        <f t="shared" si="6"/>
        <v>34</v>
      </c>
      <c r="AK4" s="36" t="str">
        <f>IF($AI4&gt;0, " ", )</f>
        <v xml:space="preserve"> </v>
      </c>
      <c r="AL4" s="36" t="str">
        <f t="shared" si="7"/>
        <v xml:space="preserve"> </v>
      </c>
      <c r="AM4" s="36" t="str">
        <f t="shared" si="7"/>
        <v xml:space="preserve"> </v>
      </c>
      <c r="AN4" s="36" t="str">
        <f t="shared" si="7"/>
        <v xml:space="preserve"> </v>
      </c>
      <c r="AO4" s="36"/>
      <c r="AP4" s="36">
        <v>26</v>
      </c>
      <c r="AQ4" s="36" t="str">
        <f t="shared" si="7"/>
        <v xml:space="preserve"> </v>
      </c>
      <c r="AR4" s="49">
        <f t="shared" si="8"/>
        <v>26</v>
      </c>
      <c r="AS4" s="44">
        <v>2</v>
      </c>
      <c r="AT4" s="44">
        <v>2</v>
      </c>
      <c r="AU4" s="44"/>
      <c r="AV4" s="38">
        <f t="shared" ref="AV4:AV25" si="16">(AS4+AT4)*2</f>
        <v>8</v>
      </c>
      <c r="AW4" s="38">
        <f t="shared" ref="AW4:AW25" si="17">AU4*2</f>
        <v>0</v>
      </c>
      <c r="AX4" s="38">
        <f t="shared" ref="AX4:AX25" si="18">AR4+AV4+AW4</f>
        <v>34</v>
      </c>
      <c r="AY4" s="156">
        <f t="shared" si="9"/>
        <v>0</v>
      </c>
      <c r="AZ4" s="39" t="str">
        <f t="shared" ref="AZ4:AZ27" si="19">IF(AY4&gt;0, "Overage", IF(AY4&lt;0, "Shortage", ""))</f>
        <v/>
      </c>
      <c r="BA4" s="40"/>
      <c r="BB4" s="136">
        <v>17</v>
      </c>
      <c r="BC4" s="42">
        <v>0</v>
      </c>
      <c r="BD4" s="61">
        <f t="shared" si="10"/>
        <v>1</v>
      </c>
      <c r="BE4" s="143">
        <f t="shared" ref="BE4:BE9" si="20">BE3+M4+AI4</f>
        <v>233</v>
      </c>
    </row>
    <row r="5" spans="1:59" s="73" customFormat="1" x14ac:dyDescent="0.25">
      <c r="A5" s="28">
        <v>42830</v>
      </c>
      <c r="B5" s="41" t="s">
        <v>11</v>
      </c>
      <c r="C5" s="44">
        <v>2</v>
      </c>
      <c r="D5" s="31"/>
      <c r="E5" s="31">
        <v>55</v>
      </c>
      <c r="F5" s="31">
        <v>14</v>
      </c>
      <c r="G5" s="31"/>
      <c r="H5" s="31">
        <v>14</v>
      </c>
      <c r="I5" s="31">
        <v>22</v>
      </c>
      <c r="J5" s="31"/>
      <c r="K5" s="31"/>
      <c r="L5" s="32">
        <v>3</v>
      </c>
      <c r="M5" s="33">
        <f t="shared" si="0"/>
        <v>107</v>
      </c>
      <c r="N5" s="34">
        <f t="shared" si="1"/>
        <v>62</v>
      </c>
      <c r="O5" s="35"/>
      <c r="P5" s="36">
        <v>18.71</v>
      </c>
      <c r="Q5" s="36"/>
      <c r="R5" s="36">
        <v>43.75</v>
      </c>
      <c r="S5" s="36" t="str">
        <f t="shared" si="11"/>
        <v xml:space="preserve"> </v>
      </c>
      <c r="T5" s="36" t="str">
        <f t="shared" si="11"/>
        <v xml:space="preserve"> </v>
      </c>
      <c r="U5" s="36" t="str">
        <f t="shared" si="11"/>
        <v xml:space="preserve"> </v>
      </c>
      <c r="V5" s="37">
        <f t="shared" si="3"/>
        <v>62.46</v>
      </c>
      <c r="W5" s="38">
        <f t="shared" ref="W5:W25" si="21">V5-N5</f>
        <v>0.46000000000000085</v>
      </c>
      <c r="X5" s="39" t="str">
        <f t="shared" si="12"/>
        <v>Overage</v>
      </c>
      <c r="Y5" s="40"/>
      <c r="Z5" s="41">
        <f t="shared" si="13"/>
        <v>120</v>
      </c>
      <c r="AA5" s="42">
        <v>0</v>
      </c>
      <c r="AB5" s="61">
        <f t="shared" si="4"/>
        <v>1</v>
      </c>
      <c r="AC5" s="28">
        <f t="shared" si="14"/>
        <v>42830</v>
      </c>
      <c r="AD5" s="41" t="str">
        <f t="shared" si="15"/>
        <v>Wednesday</v>
      </c>
      <c r="AE5" s="136">
        <v>16</v>
      </c>
      <c r="AF5" s="44"/>
      <c r="AG5" s="31"/>
      <c r="AH5" s="31"/>
      <c r="AI5" s="142">
        <f t="shared" si="5"/>
        <v>16</v>
      </c>
      <c r="AJ5" s="45">
        <f t="shared" si="6"/>
        <v>32</v>
      </c>
      <c r="AK5" s="36" t="str">
        <f t="shared" ref="AK5:AQ25" si="22">IF($AI5&gt;0, " ", )</f>
        <v xml:space="preserve"> </v>
      </c>
      <c r="AL5" s="36" t="str">
        <f t="shared" si="7"/>
        <v xml:space="preserve"> </v>
      </c>
      <c r="AM5" s="36" t="str">
        <f t="shared" si="7"/>
        <v xml:space="preserve"> </v>
      </c>
      <c r="AN5" s="36" t="str">
        <f t="shared" si="7"/>
        <v xml:space="preserve"> </v>
      </c>
      <c r="AO5" s="36"/>
      <c r="AP5" s="36">
        <v>20</v>
      </c>
      <c r="AQ5" s="36" t="str">
        <f t="shared" si="7"/>
        <v xml:space="preserve"> </v>
      </c>
      <c r="AR5" s="49">
        <f t="shared" si="8"/>
        <v>20</v>
      </c>
      <c r="AS5" s="44">
        <v>1</v>
      </c>
      <c r="AT5" s="44"/>
      <c r="AU5" s="44"/>
      <c r="AV5" s="38">
        <f t="shared" si="16"/>
        <v>2</v>
      </c>
      <c r="AW5" s="38">
        <f t="shared" si="17"/>
        <v>0</v>
      </c>
      <c r="AX5" s="38">
        <f t="shared" si="18"/>
        <v>22</v>
      </c>
      <c r="AY5" s="156">
        <f t="shared" si="9"/>
        <v>-10</v>
      </c>
      <c r="AZ5" s="39" t="str">
        <f t="shared" si="19"/>
        <v>Shortage</v>
      </c>
      <c r="BA5" s="40"/>
      <c r="BB5" s="136">
        <v>16</v>
      </c>
      <c r="BC5" s="42">
        <v>0</v>
      </c>
      <c r="BD5" s="61">
        <f t="shared" si="10"/>
        <v>1</v>
      </c>
      <c r="BE5" s="143">
        <f t="shared" si="20"/>
        <v>356</v>
      </c>
      <c r="BF5" s="72"/>
    </row>
    <row r="6" spans="1:59" ht="14.25" customHeight="1" x14ac:dyDescent="0.25">
      <c r="A6" s="28">
        <v>42831</v>
      </c>
      <c r="B6" s="41" t="s">
        <v>13</v>
      </c>
      <c r="C6" s="44">
        <v>1</v>
      </c>
      <c r="D6" s="31"/>
      <c r="E6" s="31">
        <v>47</v>
      </c>
      <c r="F6" s="31">
        <v>14</v>
      </c>
      <c r="G6" s="31">
        <v>3</v>
      </c>
      <c r="H6" s="31">
        <v>7</v>
      </c>
      <c r="I6" s="31">
        <v>19</v>
      </c>
      <c r="J6" s="31"/>
      <c r="K6" s="31"/>
      <c r="L6" s="32">
        <v>21</v>
      </c>
      <c r="M6" s="33">
        <f t="shared" si="0"/>
        <v>91</v>
      </c>
      <c r="N6" s="34">
        <f t="shared" si="1"/>
        <v>55.5</v>
      </c>
      <c r="O6" s="35"/>
      <c r="P6" s="36">
        <v>35.590000000000003</v>
      </c>
      <c r="Q6" s="36"/>
      <c r="R6" s="36">
        <v>10</v>
      </c>
      <c r="S6" s="36" t="str">
        <f t="shared" ref="O6:U25" si="23">IF($M6&gt;0, " ", )</f>
        <v xml:space="preserve"> </v>
      </c>
      <c r="T6" s="36" t="str">
        <f t="shared" si="23"/>
        <v xml:space="preserve"> </v>
      </c>
      <c r="U6" s="36" t="str">
        <f t="shared" si="23"/>
        <v xml:space="preserve"> </v>
      </c>
      <c r="V6" s="37">
        <f t="shared" si="3"/>
        <v>45.59</v>
      </c>
      <c r="W6" s="38">
        <f t="shared" si="21"/>
        <v>-9.9099999999999966</v>
      </c>
      <c r="X6" s="39" t="str">
        <f>IF(W6&gt;0, "Overage", IF(W6&lt;0, "Shortage", ""))</f>
        <v>Shortage</v>
      </c>
      <c r="Y6" s="40" t="s">
        <v>56</v>
      </c>
      <c r="Z6" s="41">
        <f t="shared" si="13"/>
        <v>120</v>
      </c>
      <c r="AA6" s="42">
        <v>0</v>
      </c>
      <c r="AB6" s="61">
        <f t="shared" si="4"/>
        <v>1</v>
      </c>
      <c r="AC6" s="28">
        <f t="shared" si="14"/>
        <v>42831</v>
      </c>
      <c r="AD6" s="41" t="str">
        <f t="shared" si="15"/>
        <v>Thursday</v>
      </c>
      <c r="AE6" s="136">
        <v>13</v>
      </c>
      <c r="AF6" s="44"/>
      <c r="AG6" s="31"/>
      <c r="AH6" s="31"/>
      <c r="AI6" s="142">
        <f t="shared" si="5"/>
        <v>13</v>
      </c>
      <c r="AJ6" s="45">
        <f t="shared" si="6"/>
        <v>26</v>
      </c>
      <c r="AK6" s="36" t="str">
        <f t="shared" si="22"/>
        <v xml:space="preserve"> </v>
      </c>
      <c r="AL6" s="36" t="str">
        <f t="shared" si="22"/>
        <v xml:space="preserve"> </v>
      </c>
      <c r="AM6" s="36" t="str">
        <f t="shared" si="22"/>
        <v xml:space="preserve"> </v>
      </c>
      <c r="AN6" s="36" t="str">
        <f t="shared" si="22"/>
        <v xml:space="preserve"> </v>
      </c>
      <c r="AO6" s="36"/>
      <c r="AP6" s="36">
        <v>24</v>
      </c>
      <c r="AQ6" s="36" t="str">
        <f t="shared" si="22"/>
        <v xml:space="preserve"> </v>
      </c>
      <c r="AR6" s="49">
        <f t="shared" si="8"/>
        <v>24</v>
      </c>
      <c r="AS6" s="44"/>
      <c r="AT6" s="44">
        <v>2</v>
      </c>
      <c r="AU6" s="44"/>
      <c r="AV6" s="38">
        <f t="shared" si="16"/>
        <v>4</v>
      </c>
      <c r="AW6" s="38">
        <f t="shared" si="17"/>
        <v>0</v>
      </c>
      <c r="AX6" s="38">
        <f t="shared" si="18"/>
        <v>28</v>
      </c>
      <c r="AY6" s="156">
        <f t="shared" si="9"/>
        <v>2</v>
      </c>
      <c r="AZ6" s="39" t="str">
        <f t="shared" si="19"/>
        <v>Overage</v>
      </c>
      <c r="BA6" s="40"/>
      <c r="BB6" s="136">
        <v>13</v>
      </c>
      <c r="BC6" s="42">
        <v>0</v>
      </c>
      <c r="BD6" s="61">
        <f t="shared" si="10"/>
        <v>1</v>
      </c>
      <c r="BE6" s="143">
        <f t="shared" si="20"/>
        <v>460</v>
      </c>
      <c r="BF6" s="64"/>
    </row>
    <row r="7" spans="1:59" ht="15.75" thickBot="1" x14ac:dyDescent="0.3">
      <c r="A7" s="94">
        <v>42832</v>
      </c>
      <c r="B7" s="78" t="s">
        <v>12</v>
      </c>
      <c r="C7" s="79">
        <v>6</v>
      </c>
      <c r="D7" s="80"/>
      <c r="E7" s="80">
        <v>33</v>
      </c>
      <c r="F7" s="80">
        <v>14</v>
      </c>
      <c r="G7" s="80">
        <v>4</v>
      </c>
      <c r="H7" s="80">
        <v>9</v>
      </c>
      <c r="I7" s="80">
        <v>11</v>
      </c>
      <c r="J7" s="80"/>
      <c r="K7" s="80"/>
      <c r="L7" s="81">
        <v>14</v>
      </c>
      <c r="M7" s="82">
        <f t="shared" si="0"/>
        <v>77</v>
      </c>
      <c r="N7" s="83">
        <f t="shared" si="1"/>
        <v>42</v>
      </c>
      <c r="O7" s="84"/>
      <c r="P7" s="85">
        <v>11.35</v>
      </c>
      <c r="Q7" s="85"/>
      <c r="R7" s="85">
        <v>35.5</v>
      </c>
      <c r="S7" s="85" t="str">
        <f t="shared" si="23"/>
        <v xml:space="preserve"> </v>
      </c>
      <c r="T7" s="85" t="str">
        <f t="shared" si="23"/>
        <v xml:space="preserve"> </v>
      </c>
      <c r="U7" s="85" t="str">
        <f t="shared" si="23"/>
        <v xml:space="preserve"> </v>
      </c>
      <c r="V7" s="86">
        <f t="shared" si="3"/>
        <v>46.85</v>
      </c>
      <c r="W7" s="87">
        <f t="shared" si="21"/>
        <v>4.8500000000000014</v>
      </c>
      <c r="X7" s="88" t="str">
        <f t="shared" ref="X7:X10" si="24">IF(W7&gt;0, "Overage", IF(W7&lt;0, "Shortage", ""))</f>
        <v>Overage</v>
      </c>
      <c r="Y7" s="89"/>
      <c r="Z7" s="78">
        <f t="shared" si="13"/>
        <v>120</v>
      </c>
      <c r="AA7" s="90">
        <v>0</v>
      </c>
      <c r="AB7" s="91">
        <f t="shared" si="4"/>
        <v>1</v>
      </c>
      <c r="AC7" s="77">
        <f t="shared" si="14"/>
        <v>42832</v>
      </c>
      <c r="AD7" s="78" t="str">
        <f t="shared" si="15"/>
        <v>Friday</v>
      </c>
      <c r="AE7" s="137">
        <v>15</v>
      </c>
      <c r="AF7" s="79"/>
      <c r="AG7" s="80"/>
      <c r="AH7" s="80"/>
      <c r="AI7" s="143">
        <f t="shared" si="5"/>
        <v>15</v>
      </c>
      <c r="AJ7" s="92">
        <f t="shared" si="6"/>
        <v>30</v>
      </c>
      <c r="AK7" s="85" t="str">
        <f t="shared" si="22"/>
        <v xml:space="preserve"> </v>
      </c>
      <c r="AL7" s="85" t="str">
        <f t="shared" si="22"/>
        <v xml:space="preserve"> </v>
      </c>
      <c r="AM7" s="85" t="str">
        <f t="shared" si="22"/>
        <v xml:space="preserve"> </v>
      </c>
      <c r="AN7" s="85" t="str">
        <f t="shared" si="22"/>
        <v xml:space="preserve"> </v>
      </c>
      <c r="AO7" s="85"/>
      <c r="AP7" s="85">
        <v>20</v>
      </c>
      <c r="AQ7" s="85" t="str">
        <f t="shared" si="22"/>
        <v xml:space="preserve"> </v>
      </c>
      <c r="AR7" s="93">
        <f t="shared" si="8"/>
        <v>20</v>
      </c>
      <c r="AS7" s="79">
        <v>4</v>
      </c>
      <c r="AT7" s="79"/>
      <c r="AU7" s="79"/>
      <c r="AV7" s="87">
        <f t="shared" si="16"/>
        <v>8</v>
      </c>
      <c r="AW7" s="87">
        <f t="shared" si="17"/>
        <v>0</v>
      </c>
      <c r="AX7" s="87">
        <f t="shared" si="18"/>
        <v>28</v>
      </c>
      <c r="AY7" s="157">
        <f t="shared" si="9"/>
        <v>-2</v>
      </c>
      <c r="AZ7" s="88" t="str">
        <f t="shared" si="19"/>
        <v>Shortage</v>
      </c>
      <c r="BA7" s="89"/>
      <c r="BB7" s="137">
        <v>15</v>
      </c>
      <c r="BC7" s="90">
        <v>0</v>
      </c>
      <c r="BD7" s="91">
        <f t="shared" si="10"/>
        <v>1</v>
      </c>
      <c r="BE7" s="143">
        <f t="shared" ref="BE7" si="25">BE6+M7+AI7</f>
        <v>552</v>
      </c>
      <c r="BF7" s="64"/>
    </row>
    <row r="8" spans="1:59" s="115" customFormat="1" ht="15.75" thickTop="1" x14ac:dyDescent="0.25">
      <c r="A8" s="95">
        <v>42835</v>
      </c>
      <c r="B8" s="96" t="s">
        <v>0</v>
      </c>
      <c r="C8" s="97">
        <v>2</v>
      </c>
      <c r="D8" s="98"/>
      <c r="E8" s="98">
        <v>50</v>
      </c>
      <c r="F8" s="98">
        <v>10</v>
      </c>
      <c r="G8" s="98">
        <v>1</v>
      </c>
      <c r="H8" s="98">
        <v>11</v>
      </c>
      <c r="I8" s="98">
        <v>12</v>
      </c>
      <c r="J8" s="98"/>
      <c r="K8" s="98"/>
      <c r="L8" s="99">
        <v>6</v>
      </c>
      <c r="M8" s="100">
        <f t="shared" ref="M8" si="26">C8+D8+E8+F8+G8+H8+I8+J8</f>
        <v>86</v>
      </c>
      <c r="N8" s="101">
        <f t="shared" ref="N8" si="27">E8*1+F8*0.5+G8*0.5</f>
        <v>55.5</v>
      </c>
      <c r="O8" s="102"/>
      <c r="P8" s="103">
        <v>30.96</v>
      </c>
      <c r="Q8" s="103"/>
      <c r="R8" s="103">
        <v>22.75</v>
      </c>
      <c r="S8" s="103" t="str">
        <f t="shared" si="23"/>
        <v xml:space="preserve"> </v>
      </c>
      <c r="T8" s="103" t="str">
        <f t="shared" si="23"/>
        <v xml:space="preserve"> </v>
      </c>
      <c r="U8" s="103" t="str">
        <f t="shared" si="23"/>
        <v xml:space="preserve"> </v>
      </c>
      <c r="V8" s="104">
        <f t="shared" ref="V8" si="28">SUM(O8:U8)</f>
        <v>53.71</v>
      </c>
      <c r="W8" s="105">
        <f t="shared" ref="W8" si="29">V8-N8</f>
        <v>-1.7899999999999991</v>
      </c>
      <c r="X8" s="106" t="str">
        <f t="shared" ref="X8" si="30">IF(W8&gt;0, "Overage", IF(W8&lt;0, "Shortage", ""))</f>
        <v>Shortage</v>
      </c>
      <c r="Y8" s="107" t="s">
        <v>55</v>
      </c>
      <c r="Z8" s="96">
        <v>120</v>
      </c>
      <c r="AA8" s="108">
        <v>0</v>
      </c>
      <c r="AB8" s="109"/>
      <c r="AC8" s="110">
        <f t="shared" si="14"/>
        <v>42835</v>
      </c>
      <c r="AD8" s="96" t="str">
        <f t="shared" si="15"/>
        <v>Monday</v>
      </c>
      <c r="AE8" s="138">
        <v>13</v>
      </c>
      <c r="AF8" s="97"/>
      <c r="AG8" s="98"/>
      <c r="AH8" s="98"/>
      <c r="AI8" s="144">
        <v>12</v>
      </c>
      <c r="AJ8" s="111">
        <f t="shared" si="6"/>
        <v>26</v>
      </c>
      <c r="AK8" s="103" t="str">
        <f t="shared" si="22"/>
        <v xml:space="preserve"> </v>
      </c>
      <c r="AL8" s="103" t="str">
        <f t="shared" si="22"/>
        <v xml:space="preserve"> </v>
      </c>
      <c r="AM8" s="103" t="str">
        <f t="shared" si="22"/>
        <v xml:space="preserve"> </v>
      </c>
      <c r="AN8" s="103" t="str">
        <f t="shared" si="22"/>
        <v xml:space="preserve"> </v>
      </c>
      <c r="AO8" s="103">
        <v>12</v>
      </c>
      <c r="AP8" s="103">
        <v>10</v>
      </c>
      <c r="AQ8" s="103" t="str">
        <f t="shared" si="22"/>
        <v xml:space="preserve"> </v>
      </c>
      <c r="AR8" s="112">
        <f t="shared" si="8"/>
        <v>22</v>
      </c>
      <c r="AS8" s="97">
        <v>1</v>
      </c>
      <c r="AT8" s="97"/>
      <c r="AU8" s="97"/>
      <c r="AV8" s="105">
        <f t="shared" si="16"/>
        <v>2</v>
      </c>
      <c r="AW8" s="105"/>
      <c r="AX8" s="105">
        <f t="shared" si="18"/>
        <v>24</v>
      </c>
      <c r="AY8" s="158">
        <f t="shared" si="9"/>
        <v>-2</v>
      </c>
      <c r="AZ8" s="106" t="str">
        <f t="shared" si="19"/>
        <v>Shortage</v>
      </c>
      <c r="BA8" s="107"/>
      <c r="BB8" s="138">
        <v>13</v>
      </c>
      <c r="BC8" s="108">
        <v>0</v>
      </c>
      <c r="BD8" s="109">
        <f t="shared" si="10"/>
        <v>1</v>
      </c>
      <c r="BE8" s="144">
        <v>99</v>
      </c>
      <c r="BF8" s="113"/>
      <c r="BG8" s="114"/>
    </row>
    <row r="9" spans="1:59" x14ac:dyDescent="0.25">
      <c r="A9" s="28">
        <v>42836</v>
      </c>
      <c r="B9" s="41" t="s">
        <v>10</v>
      </c>
      <c r="C9" s="44">
        <v>4</v>
      </c>
      <c r="D9" s="31"/>
      <c r="E9" s="31">
        <v>31</v>
      </c>
      <c r="F9" s="31">
        <v>10</v>
      </c>
      <c r="G9" s="31">
        <v>2</v>
      </c>
      <c r="H9" s="31">
        <v>1</v>
      </c>
      <c r="I9" s="31">
        <v>12</v>
      </c>
      <c r="J9" s="31"/>
      <c r="K9" s="31"/>
      <c r="L9" s="32">
        <v>13</v>
      </c>
      <c r="M9" s="33">
        <f t="shared" si="0"/>
        <v>60</v>
      </c>
      <c r="N9" s="34">
        <f t="shared" si="1"/>
        <v>37</v>
      </c>
      <c r="O9" s="35"/>
      <c r="P9" s="36">
        <v>19.350000000000001</v>
      </c>
      <c r="Q9" s="36">
        <v>20.010000000000002</v>
      </c>
      <c r="R9" s="36"/>
      <c r="S9" s="36" t="str">
        <f t="shared" si="23"/>
        <v xml:space="preserve"> </v>
      </c>
      <c r="T9" s="36" t="str">
        <f t="shared" si="23"/>
        <v xml:space="preserve"> </v>
      </c>
      <c r="U9" s="36" t="str">
        <f t="shared" si="23"/>
        <v xml:space="preserve"> </v>
      </c>
      <c r="V9" s="37">
        <f t="shared" si="3"/>
        <v>39.36</v>
      </c>
      <c r="W9" s="38">
        <f t="shared" si="21"/>
        <v>2.3599999999999994</v>
      </c>
      <c r="X9" s="39" t="str">
        <f t="shared" si="24"/>
        <v>Overage</v>
      </c>
      <c r="Y9" s="40"/>
      <c r="Z9" s="41">
        <f t="shared" si="13"/>
        <v>120</v>
      </c>
      <c r="AA9" s="42">
        <v>0</v>
      </c>
      <c r="AB9" s="61">
        <f t="shared" si="4"/>
        <v>1</v>
      </c>
      <c r="AC9" s="28">
        <f t="shared" si="14"/>
        <v>42836</v>
      </c>
      <c r="AD9" s="41" t="str">
        <f t="shared" si="15"/>
        <v>Tuesday</v>
      </c>
      <c r="AE9" s="136">
        <v>10</v>
      </c>
      <c r="AF9" s="44"/>
      <c r="AG9" s="31"/>
      <c r="AH9" s="31"/>
      <c r="AI9" s="142">
        <f t="shared" si="5"/>
        <v>10</v>
      </c>
      <c r="AJ9" s="45">
        <f t="shared" si="6"/>
        <v>20</v>
      </c>
      <c r="AK9" s="36" t="str">
        <f t="shared" si="22"/>
        <v xml:space="preserve"> </v>
      </c>
      <c r="AL9" s="36" t="str">
        <f t="shared" si="22"/>
        <v xml:space="preserve"> </v>
      </c>
      <c r="AM9" s="36" t="str">
        <f t="shared" si="22"/>
        <v xml:space="preserve"> </v>
      </c>
      <c r="AN9" s="36" t="str">
        <f t="shared" si="22"/>
        <v xml:space="preserve"> </v>
      </c>
      <c r="AO9" s="36"/>
      <c r="AP9" s="36">
        <v>14</v>
      </c>
      <c r="AQ9" s="36" t="str">
        <f t="shared" si="22"/>
        <v xml:space="preserve"> </v>
      </c>
      <c r="AR9" s="49">
        <f t="shared" si="8"/>
        <v>14</v>
      </c>
      <c r="AS9" s="44"/>
      <c r="AT9" s="44">
        <v>3</v>
      </c>
      <c r="AU9" s="44"/>
      <c r="AV9" s="38">
        <f t="shared" si="16"/>
        <v>6</v>
      </c>
      <c r="AW9" s="38">
        <f t="shared" si="17"/>
        <v>0</v>
      </c>
      <c r="AX9" s="38">
        <f t="shared" si="18"/>
        <v>20</v>
      </c>
      <c r="AY9" s="156">
        <f t="shared" si="9"/>
        <v>0</v>
      </c>
      <c r="AZ9" s="39" t="str">
        <f t="shared" si="19"/>
        <v/>
      </c>
      <c r="BA9" s="40"/>
      <c r="BB9" s="136">
        <v>10</v>
      </c>
      <c r="BC9" s="42">
        <v>0</v>
      </c>
      <c r="BD9" s="61">
        <f t="shared" si="10"/>
        <v>1</v>
      </c>
      <c r="BE9" s="143">
        <f t="shared" si="20"/>
        <v>169</v>
      </c>
      <c r="BF9" s="64"/>
      <c r="BG9" s="59"/>
    </row>
    <row r="10" spans="1:59" s="73" customFormat="1" x14ac:dyDescent="0.25">
      <c r="A10" s="28">
        <v>42837</v>
      </c>
      <c r="B10" s="41" t="s">
        <v>11</v>
      </c>
      <c r="C10" s="44">
        <v>4</v>
      </c>
      <c r="D10" s="31"/>
      <c r="E10" s="31">
        <v>42</v>
      </c>
      <c r="F10" s="31">
        <v>11</v>
      </c>
      <c r="G10" s="31">
        <v>3</v>
      </c>
      <c r="H10" s="31">
        <v>9</v>
      </c>
      <c r="I10" s="31">
        <v>16</v>
      </c>
      <c r="J10" s="31"/>
      <c r="K10" s="31"/>
      <c r="L10" s="32"/>
      <c r="M10" s="33">
        <f t="shared" si="0"/>
        <v>85</v>
      </c>
      <c r="N10" s="34">
        <f t="shared" si="1"/>
        <v>49</v>
      </c>
      <c r="O10" s="35"/>
      <c r="P10" s="36">
        <v>32.25</v>
      </c>
      <c r="Q10" s="36"/>
      <c r="R10" s="36">
        <v>17</v>
      </c>
      <c r="S10" s="36" t="str">
        <f t="shared" si="23"/>
        <v xml:space="preserve"> </v>
      </c>
      <c r="T10" s="36" t="str">
        <f t="shared" si="23"/>
        <v xml:space="preserve"> </v>
      </c>
      <c r="U10" s="36" t="str">
        <f t="shared" si="23"/>
        <v xml:space="preserve"> </v>
      </c>
      <c r="V10" s="37">
        <f t="shared" si="3"/>
        <v>49.25</v>
      </c>
      <c r="W10" s="38">
        <f t="shared" si="21"/>
        <v>0.25</v>
      </c>
      <c r="X10" s="39" t="str">
        <f t="shared" si="24"/>
        <v>Overage</v>
      </c>
      <c r="Y10" s="40"/>
      <c r="Z10" s="41">
        <f t="shared" si="13"/>
        <v>120</v>
      </c>
      <c r="AA10" s="42">
        <v>0</v>
      </c>
      <c r="AB10" s="61">
        <f t="shared" si="4"/>
        <v>1</v>
      </c>
      <c r="AC10" s="28">
        <f t="shared" si="14"/>
        <v>42837</v>
      </c>
      <c r="AD10" s="41" t="str">
        <f t="shared" si="15"/>
        <v>Wednesday</v>
      </c>
      <c r="AE10" s="136">
        <v>11</v>
      </c>
      <c r="AF10" s="44">
        <v>1</v>
      </c>
      <c r="AG10" s="31"/>
      <c r="AH10" s="31"/>
      <c r="AI10" s="142">
        <f t="shared" si="5"/>
        <v>12</v>
      </c>
      <c r="AJ10" s="45">
        <f t="shared" si="6"/>
        <v>24</v>
      </c>
      <c r="AK10" s="36" t="str">
        <f t="shared" si="22"/>
        <v xml:space="preserve"> </v>
      </c>
      <c r="AL10" s="36" t="str">
        <f t="shared" si="22"/>
        <v xml:space="preserve"> </v>
      </c>
      <c r="AM10" s="36" t="str">
        <f t="shared" si="22"/>
        <v xml:space="preserve"> </v>
      </c>
      <c r="AN10" s="36" t="str">
        <f t="shared" si="22"/>
        <v xml:space="preserve"> </v>
      </c>
      <c r="AO10" s="36">
        <v>6</v>
      </c>
      <c r="AP10" s="36">
        <v>12</v>
      </c>
      <c r="AQ10" s="36" t="str">
        <f t="shared" si="22"/>
        <v xml:space="preserve"> </v>
      </c>
      <c r="AR10" s="49">
        <f t="shared" si="8"/>
        <v>18</v>
      </c>
      <c r="AS10" s="44">
        <v>4</v>
      </c>
      <c r="AT10" s="44"/>
      <c r="AU10" s="44"/>
      <c r="AV10" s="38">
        <f t="shared" si="16"/>
        <v>8</v>
      </c>
      <c r="AW10" s="38">
        <f t="shared" si="17"/>
        <v>0</v>
      </c>
      <c r="AX10" s="38">
        <f t="shared" si="18"/>
        <v>26</v>
      </c>
      <c r="AY10" s="156">
        <f t="shared" si="9"/>
        <v>2</v>
      </c>
      <c r="AZ10" s="39" t="str">
        <f t="shared" si="19"/>
        <v>Overage</v>
      </c>
      <c r="BA10" s="40"/>
      <c r="BB10" s="136">
        <v>11</v>
      </c>
      <c r="BC10" s="42">
        <v>0</v>
      </c>
      <c r="BD10" s="61">
        <f t="shared" si="10"/>
        <v>1</v>
      </c>
      <c r="BE10" s="142">
        <f t="shared" ref="BE10:BE16" si="31">BE9+M10+AI10</f>
        <v>266</v>
      </c>
      <c r="BF10" s="74"/>
      <c r="BG10" s="75"/>
    </row>
    <row r="11" spans="1:59" x14ac:dyDescent="0.25">
      <c r="A11" s="77">
        <v>42838</v>
      </c>
      <c r="B11" s="78" t="s">
        <v>13</v>
      </c>
      <c r="C11" s="79">
        <v>4</v>
      </c>
      <c r="D11" s="80"/>
      <c r="E11" s="80">
        <v>34</v>
      </c>
      <c r="F11" s="80">
        <v>12</v>
      </c>
      <c r="G11" s="80">
        <v>2</v>
      </c>
      <c r="H11" s="80">
        <v>3</v>
      </c>
      <c r="I11" s="80">
        <v>24</v>
      </c>
      <c r="J11" s="80"/>
      <c r="K11" s="80"/>
      <c r="L11" s="81"/>
      <c r="M11" s="82">
        <f t="shared" ref="M11:M25" si="32">C11+D11+E11+F11+G11+H11+I11+J11</f>
        <v>79</v>
      </c>
      <c r="N11" s="83">
        <f t="shared" si="1"/>
        <v>41</v>
      </c>
      <c r="O11" s="84"/>
      <c r="P11" s="85">
        <v>20</v>
      </c>
      <c r="Q11" s="85"/>
      <c r="R11" s="85">
        <v>23</v>
      </c>
      <c r="S11" s="85" t="str">
        <f t="shared" si="23"/>
        <v xml:space="preserve"> </v>
      </c>
      <c r="T11" s="85" t="str">
        <f t="shared" si="23"/>
        <v xml:space="preserve"> </v>
      </c>
      <c r="U11" s="85" t="str">
        <f t="shared" si="23"/>
        <v xml:space="preserve"> </v>
      </c>
      <c r="V11" s="86">
        <f t="shared" ref="V11:V25" si="33">SUM(O11:U11)</f>
        <v>43</v>
      </c>
      <c r="W11" s="87">
        <f t="shared" si="21"/>
        <v>2</v>
      </c>
      <c r="X11" s="88" t="str">
        <f t="shared" ref="X11:X14" si="34">IF(W11&gt;0, "Overage", IF(W11&lt;0, "Shortage", ""))</f>
        <v>Overage</v>
      </c>
      <c r="Y11" s="89"/>
      <c r="Z11" s="78">
        <f t="shared" si="13"/>
        <v>120</v>
      </c>
      <c r="AA11" s="90">
        <v>0</v>
      </c>
      <c r="AB11" s="91">
        <f t="shared" si="4"/>
        <v>1</v>
      </c>
      <c r="AC11" s="77">
        <f t="shared" si="14"/>
        <v>42838</v>
      </c>
      <c r="AD11" s="78" t="str">
        <f t="shared" si="15"/>
        <v>Thursday</v>
      </c>
      <c r="AE11" s="137">
        <v>11</v>
      </c>
      <c r="AF11" s="79"/>
      <c r="AG11" s="80"/>
      <c r="AH11" s="80"/>
      <c r="AI11" s="143">
        <f t="shared" si="5"/>
        <v>11</v>
      </c>
      <c r="AJ11" s="92">
        <f t="shared" si="6"/>
        <v>22</v>
      </c>
      <c r="AK11" s="85" t="str">
        <f t="shared" si="22"/>
        <v xml:space="preserve"> </v>
      </c>
      <c r="AL11" s="85" t="str">
        <f t="shared" si="22"/>
        <v xml:space="preserve"> </v>
      </c>
      <c r="AM11" s="85" t="str">
        <f t="shared" si="22"/>
        <v xml:space="preserve"> </v>
      </c>
      <c r="AN11" s="85" t="str">
        <f t="shared" si="22"/>
        <v xml:space="preserve"> </v>
      </c>
      <c r="AO11" s="85">
        <v>2</v>
      </c>
      <c r="AP11" s="85">
        <v>14</v>
      </c>
      <c r="AQ11" s="85" t="str">
        <f t="shared" si="22"/>
        <v xml:space="preserve"> </v>
      </c>
      <c r="AR11" s="93">
        <f t="shared" ref="AR11:AR25" si="35">SUM(AK11:AQ11)</f>
        <v>16</v>
      </c>
      <c r="AS11" s="79"/>
      <c r="AT11" s="79">
        <v>3</v>
      </c>
      <c r="AU11" s="79"/>
      <c r="AV11" s="87">
        <f t="shared" si="16"/>
        <v>6</v>
      </c>
      <c r="AW11" s="87">
        <f t="shared" si="17"/>
        <v>0</v>
      </c>
      <c r="AX11" s="87">
        <f t="shared" si="18"/>
        <v>22</v>
      </c>
      <c r="AY11" s="157">
        <f t="shared" si="9"/>
        <v>0</v>
      </c>
      <c r="AZ11" s="39" t="str">
        <f t="shared" si="19"/>
        <v/>
      </c>
      <c r="BA11" s="89"/>
      <c r="BB11" s="137">
        <v>11</v>
      </c>
      <c r="BC11" s="90">
        <v>0</v>
      </c>
      <c r="BD11" s="91">
        <f t="shared" si="10"/>
        <v>1</v>
      </c>
      <c r="BE11" s="159">
        <f t="shared" si="31"/>
        <v>356</v>
      </c>
      <c r="BF11" s="65"/>
      <c r="BG11" s="58"/>
    </row>
    <row r="12" spans="1:59" s="76" customFormat="1" ht="15.75" thickBot="1" x14ac:dyDescent="0.3">
      <c r="A12" s="77">
        <v>42839</v>
      </c>
      <c r="B12" s="78" t="s">
        <v>12</v>
      </c>
      <c r="C12" s="79"/>
      <c r="D12" s="80"/>
      <c r="E12" s="80">
        <v>28</v>
      </c>
      <c r="F12" s="80">
        <v>17</v>
      </c>
      <c r="G12" s="80">
        <v>1</v>
      </c>
      <c r="H12" s="80">
        <v>5</v>
      </c>
      <c r="I12" s="80">
        <v>15</v>
      </c>
      <c r="J12" s="80"/>
      <c r="K12" s="80"/>
      <c r="L12" s="81">
        <v>8</v>
      </c>
      <c r="M12" s="82">
        <f t="shared" si="32"/>
        <v>66</v>
      </c>
      <c r="N12" s="83">
        <f t="shared" si="1"/>
        <v>37</v>
      </c>
      <c r="O12" s="84">
        <v>13.25</v>
      </c>
      <c r="P12" s="85">
        <v>26.34</v>
      </c>
      <c r="Q12" s="85"/>
      <c r="R12" s="85"/>
      <c r="S12" s="85" t="str">
        <f t="shared" si="23"/>
        <v xml:space="preserve"> </v>
      </c>
      <c r="T12" s="85" t="str">
        <f t="shared" si="23"/>
        <v xml:space="preserve"> </v>
      </c>
      <c r="U12" s="85" t="str">
        <f t="shared" si="23"/>
        <v xml:space="preserve"> </v>
      </c>
      <c r="V12" s="86">
        <f t="shared" si="33"/>
        <v>39.590000000000003</v>
      </c>
      <c r="W12" s="87">
        <f t="shared" si="21"/>
        <v>2.5900000000000034</v>
      </c>
      <c r="X12" s="88" t="str">
        <f t="shared" si="34"/>
        <v>Overage</v>
      </c>
      <c r="Y12" s="89"/>
      <c r="Z12" s="78">
        <f t="shared" si="13"/>
        <v>120</v>
      </c>
      <c r="AA12" s="90">
        <v>0</v>
      </c>
      <c r="AB12" s="91">
        <f t="shared" si="4"/>
        <v>1</v>
      </c>
      <c r="AC12" s="77">
        <f t="shared" si="14"/>
        <v>42839</v>
      </c>
      <c r="AD12" s="78" t="str">
        <f t="shared" si="15"/>
        <v>Friday</v>
      </c>
      <c r="AE12" s="137">
        <v>8</v>
      </c>
      <c r="AF12" s="79"/>
      <c r="AG12" s="80"/>
      <c r="AH12" s="80"/>
      <c r="AI12" s="143">
        <f t="shared" si="5"/>
        <v>8</v>
      </c>
      <c r="AJ12" s="92">
        <f t="shared" si="6"/>
        <v>16</v>
      </c>
      <c r="AK12" s="85" t="str">
        <f t="shared" si="22"/>
        <v xml:space="preserve"> </v>
      </c>
      <c r="AL12" s="85" t="str">
        <f t="shared" si="22"/>
        <v xml:space="preserve"> </v>
      </c>
      <c r="AM12" s="85" t="str">
        <f t="shared" si="22"/>
        <v xml:space="preserve"> </v>
      </c>
      <c r="AN12" s="85" t="str">
        <f t="shared" si="22"/>
        <v xml:space="preserve"> </v>
      </c>
      <c r="AO12" s="85">
        <v>4</v>
      </c>
      <c r="AP12" s="85">
        <v>2</v>
      </c>
      <c r="AQ12" s="85" t="str">
        <f t="shared" si="22"/>
        <v xml:space="preserve"> </v>
      </c>
      <c r="AR12" s="93">
        <f t="shared" si="35"/>
        <v>6</v>
      </c>
      <c r="AS12" s="79">
        <v>4</v>
      </c>
      <c r="AT12" s="79">
        <v>2</v>
      </c>
      <c r="AU12" s="79"/>
      <c r="AV12" s="87">
        <f t="shared" si="16"/>
        <v>12</v>
      </c>
      <c r="AW12" s="87">
        <f t="shared" si="17"/>
        <v>0</v>
      </c>
      <c r="AX12" s="87">
        <f t="shared" si="18"/>
        <v>18</v>
      </c>
      <c r="AY12" s="157">
        <f t="shared" si="9"/>
        <v>2</v>
      </c>
      <c r="AZ12" s="88" t="str">
        <f t="shared" si="19"/>
        <v>Overage</v>
      </c>
      <c r="BA12" s="89"/>
      <c r="BB12" s="137">
        <v>8</v>
      </c>
      <c r="BC12" s="90">
        <v>0</v>
      </c>
      <c r="BD12" s="91">
        <f t="shared" si="10"/>
        <v>1</v>
      </c>
      <c r="BE12" s="143">
        <f t="shared" si="31"/>
        <v>430</v>
      </c>
      <c r="BF12" s="116"/>
      <c r="BG12" s="117"/>
    </row>
    <row r="13" spans="1:59" s="115" customFormat="1" ht="15.75" thickTop="1" x14ac:dyDescent="0.25">
      <c r="A13" s="110">
        <v>42842</v>
      </c>
      <c r="B13" s="96" t="s">
        <v>0</v>
      </c>
      <c r="C13" s="97">
        <v>10</v>
      </c>
      <c r="D13" s="98"/>
      <c r="E13" s="98">
        <v>44</v>
      </c>
      <c r="F13" s="98">
        <v>14</v>
      </c>
      <c r="G13" s="98">
        <v>3</v>
      </c>
      <c r="H13" s="98">
        <v>10</v>
      </c>
      <c r="I13" s="98">
        <v>24</v>
      </c>
      <c r="J13" s="98"/>
      <c r="K13" s="98"/>
      <c r="L13" s="99">
        <v>19</v>
      </c>
      <c r="M13" s="100">
        <f t="shared" si="32"/>
        <v>105</v>
      </c>
      <c r="N13" s="101">
        <f t="shared" si="1"/>
        <v>52.5</v>
      </c>
      <c r="O13" s="102">
        <v>29.5</v>
      </c>
      <c r="P13" s="103">
        <v>22.58</v>
      </c>
      <c r="Q13" s="103"/>
      <c r="R13" s="103"/>
      <c r="S13" s="103" t="str">
        <f t="shared" si="23"/>
        <v xml:space="preserve"> </v>
      </c>
      <c r="T13" s="103" t="str">
        <f t="shared" si="23"/>
        <v xml:space="preserve"> </v>
      </c>
      <c r="U13" s="103" t="str">
        <f t="shared" si="23"/>
        <v xml:space="preserve"> </v>
      </c>
      <c r="V13" s="104">
        <f t="shared" si="33"/>
        <v>52.08</v>
      </c>
      <c r="W13" s="105">
        <f t="shared" si="21"/>
        <v>-0.42000000000000171</v>
      </c>
      <c r="X13" s="106" t="str">
        <f t="shared" si="34"/>
        <v>Shortage</v>
      </c>
      <c r="Y13" s="107" t="s">
        <v>55</v>
      </c>
      <c r="Z13" s="96">
        <f t="shared" si="13"/>
        <v>120</v>
      </c>
      <c r="AA13" s="108">
        <v>0</v>
      </c>
      <c r="AB13" s="109">
        <f t="shared" si="4"/>
        <v>1</v>
      </c>
      <c r="AC13" s="110">
        <f t="shared" si="14"/>
        <v>42842</v>
      </c>
      <c r="AD13" s="96" t="str">
        <f t="shared" si="15"/>
        <v>Monday</v>
      </c>
      <c r="AE13" s="138">
        <v>7</v>
      </c>
      <c r="AF13" s="97"/>
      <c r="AG13" s="98"/>
      <c r="AH13" s="98"/>
      <c r="AI13" s="144">
        <f t="shared" si="5"/>
        <v>7</v>
      </c>
      <c r="AJ13" s="111">
        <f t="shared" si="6"/>
        <v>14</v>
      </c>
      <c r="AK13" s="103" t="str">
        <f t="shared" si="22"/>
        <v xml:space="preserve"> </v>
      </c>
      <c r="AL13" s="103" t="str">
        <f t="shared" si="22"/>
        <v xml:space="preserve"> </v>
      </c>
      <c r="AM13" s="103" t="str">
        <f t="shared" si="22"/>
        <v xml:space="preserve"> </v>
      </c>
      <c r="AN13" s="103" t="str">
        <f t="shared" si="22"/>
        <v xml:space="preserve"> </v>
      </c>
      <c r="AO13" s="103">
        <v>4</v>
      </c>
      <c r="AP13" s="103">
        <v>6</v>
      </c>
      <c r="AQ13" s="103" t="str">
        <f t="shared" si="22"/>
        <v xml:space="preserve"> </v>
      </c>
      <c r="AR13" s="112">
        <f t="shared" si="35"/>
        <v>10</v>
      </c>
      <c r="AS13" s="97"/>
      <c r="AT13" s="97">
        <v>3</v>
      </c>
      <c r="AU13" s="97"/>
      <c r="AV13" s="105">
        <f t="shared" si="16"/>
        <v>6</v>
      </c>
      <c r="AW13" s="105">
        <f t="shared" si="17"/>
        <v>0</v>
      </c>
      <c r="AX13" s="105">
        <f t="shared" si="18"/>
        <v>16</v>
      </c>
      <c r="AY13" s="158">
        <f t="shared" si="9"/>
        <v>2</v>
      </c>
      <c r="AZ13" s="106" t="str">
        <f t="shared" si="19"/>
        <v>Overage</v>
      </c>
      <c r="BA13" s="107"/>
      <c r="BB13" s="138">
        <v>7</v>
      </c>
      <c r="BC13" s="108">
        <v>0</v>
      </c>
      <c r="BD13" s="109">
        <f t="shared" si="10"/>
        <v>1</v>
      </c>
      <c r="BE13" s="144">
        <f>M13+AI13</f>
        <v>112</v>
      </c>
      <c r="BF13" s="118"/>
      <c r="BG13" s="119"/>
    </row>
    <row r="14" spans="1:59" x14ac:dyDescent="0.25">
      <c r="A14" s="28">
        <v>42843</v>
      </c>
      <c r="B14" s="41" t="s">
        <v>10</v>
      </c>
      <c r="C14" s="44">
        <v>2</v>
      </c>
      <c r="D14" s="31"/>
      <c r="E14" s="31">
        <v>17</v>
      </c>
      <c r="F14" s="31">
        <v>7</v>
      </c>
      <c r="G14" s="31">
        <v>1</v>
      </c>
      <c r="H14" s="31">
        <v>1</v>
      </c>
      <c r="I14" s="31">
        <v>14</v>
      </c>
      <c r="J14" s="31">
        <v>1</v>
      </c>
      <c r="K14" s="31"/>
      <c r="L14" s="32">
        <v>4</v>
      </c>
      <c r="M14" s="33">
        <f t="shared" si="32"/>
        <v>43</v>
      </c>
      <c r="N14" s="34">
        <f t="shared" si="1"/>
        <v>21</v>
      </c>
      <c r="O14" s="35">
        <v>8.5</v>
      </c>
      <c r="P14" s="36">
        <v>13.8</v>
      </c>
      <c r="Q14" s="36"/>
      <c r="R14" s="36"/>
      <c r="S14" s="36" t="str">
        <f t="shared" si="23"/>
        <v xml:space="preserve"> </v>
      </c>
      <c r="T14" s="36" t="str">
        <f t="shared" si="23"/>
        <v xml:space="preserve"> </v>
      </c>
      <c r="U14" s="36" t="str">
        <f t="shared" si="23"/>
        <v xml:space="preserve"> </v>
      </c>
      <c r="V14" s="37">
        <f t="shared" si="33"/>
        <v>22.3</v>
      </c>
      <c r="W14" s="38">
        <f t="shared" si="21"/>
        <v>1.3000000000000007</v>
      </c>
      <c r="X14" s="39" t="str">
        <f t="shared" si="34"/>
        <v>Overage</v>
      </c>
      <c r="Y14" s="40"/>
      <c r="Z14" s="41">
        <f t="shared" si="13"/>
        <v>120</v>
      </c>
      <c r="AA14" s="42">
        <v>0</v>
      </c>
      <c r="AB14" s="61">
        <f t="shared" si="4"/>
        <v>1</v>
      </c>
      <c r="AC14" s="28">
        <f t="shared" si="14"/>
        <v>42843</v>
      </c>
      <c r="AD14" s="41" t="str">
        <f t="shared" si="15"/>
        <v>Tuesday</v>
      </c>
      <c r="AE14" s="136">
        <v>10</v>
      </c>
      <c r="AF14" s="44"/>
      <c r="AG14" s="31"/>
      <c r="AH14" s="31"/>
      <c r="AI14" s="142">
        <f t="shared" si="5"/>
        <v>10</v>
      </c>
      <c r="AJ14" s="45">
        <f t="shared" si="6"/>
        <v>20</v>
      </c>
      <c r="AK14" s="36" t="str">
        <f t="shared" si="22"/>
        <v xml:space="preserve"> </v>
      </c>
      <c r="AL14" s="36" t="str">
        <f t="shared" si="22"/>
        <v xml:space="preserve"> </v>
      </c>
      <c r="AM14" s="36" t="str">
        <f t="shared" si="22"/>
        <v xml:space="preserve"> </v>
      </c>
      <c r="AN14" s="36" t="str">
        <f t="shared" si="22"/>
        <v xml:space="preserve"> </v>
      </c>
      <c r="AO14" s="36">
        <v>2</v>
      </c>
      <c r="AP14" s="36">
        <v>12</v>
      </c>
      <c r="AQ14" s="36" t="str">
        <f t="shared" si="22"/>
        <v xml:space="preserve"> </v>
      </c>
      <c r="AR14" s="49">
        <f t="shared" si="35"/>
        <v>14</v>
      </c>
      <c r="AS14" s="44">
        <v>2</v>
      </c>
      <c r="AT14" s="44">
        <v>2</v>
      </c>
      <c r="AU14" s="44"/>
      <c r="AV14" s="38">
        <f t="shared" si="16"/>
        <v>8</v>
      </c>
      <c r="AW14" s="38">
        <f t="shared" si="17"/>
        <v>0</v>
      </c>
      <c r="AX14" s="38">
        <f t="shared" si="18"/>
        <v>22</v>
      </c>
      <c r="AY14" s="156">
        <f t="shared" si="9"/>
        <v>2</v>
      </c>
      <c r="AZ14" s="39" t="str">
        <f t="shared" si="19"/>
        <v>Overage</v>
      </c>
      <c r="BA14" s="40"/>
      <c r="BB14" s="136">
        <v>10</v>
      </c>
      <c r="BC14" s="42">
        <v>0</v>
      </c>
      <c r="BD14" s="61">
        <f t="shared" si="10"/>
        <v>1</v>
      </c>
      <c r="BE14" s="142">
        <f t="shared" si="31"/>
        <v>165</v>
      </c>
      <c r="BF14" s="64"/>
      <c r="BG14" s="59"/>
    </row>
    <row r="15" spans="1:59" s="73" customFormat="1" x14ac:dyDescent="0.25">
      <c r="A15" s="28">
        <v>42844</v>
      </c>
      <c r="B15" s="41" t="s">
        <v>11</v>
      </c>
      <c r="C15" s="44">
        <v>9</v>
      </c>
      <c r="D15" s="31"/>
      <c r="E15" s="31">
        <v>51</v>
      </c>
      <c r="F15" s="31">
        <v>11</v>
      </c>
      <c r="G15" s="31">
        <v>2</v>
      </c>
      <c r="H15" s="31">
        <v>11</v>
      </c>
      <c r="I15" s="31">
        <v>19</v>
      </c>
      <c r="J15" s="31"/>
      <c r="K15" s="31"/>
      <c r="L15" s="32">
        <v>12</v>
      </c>
      <c r="M15" s="33">
        <f t="shared" si="32"/>
        <v>103</v>
      </c>
      <c r="N15" s="34">
        <f t="shared" si="1"/>
        <v>57.5</v>
      </c>
      <c r="O15" s="35">
        <v>36.93</v>
      </c>
      <c r="P15" s="36">
        <v>20.75</v>
      </c>
      <c r="Q15" s="36"/>
      <c r="R15" s="36"/>
      <c r="S15" s="36" t="str">
        <f t="shared" si="23"/>
        <v xml:space="preserve"> </v>
      </c>
      <c r="T15" s="36" t="str">
        <f t="shared" si="23"/>
        <v xml:space="preserve"> </v>
      </c>
      <c r="U15" s="36" t="str">
        <f t="shared" si="23"/>
        <v xml:space="preserve"> </v>
      </c>
      <c r="V15" s="37">
        <f t="shared" si="33"/>
        <v>57.68</v>
      </c>
      <c r="W15" s="38">
        <f t="shared" si="21"/>
        <v>0.17999999999999972</v>
      </c>
      <c r="X15" s="39" t="str">
        <f>IF(W15&gt;0, "Overage", IF(W15&lt;0, "Shortage", ""))</f>
        <v>Overage</v>
      </c>
      <c r="Y15" s="40"/>
      <c r="Z15" s="41">
        <f t="shared" si="13"/>
        <v>120</v>
      </c>
      <c r="AA15" s="42">
        <v>0</v>
      </c>
      <c r="AB15" s="61">
        <f t="shared" si="4"/>
        <v>1</v>
      </c>
      <c r="AC15" s="28">
        <f t="shared" si="14"/>
        <v>42844</v>
      </c>
      <c r="AD15" s="41" t="str">
        <f t="shared" si="15"/>
        <v>Wednesday</v>
      </c>
      <c r="AE15" s="136">
        <v>7</v>
      </c>
      <c r="AF15" s="44"/>
      <c r="AG15" s="31"/>
      <c r="AH15" s="31"/>
      <c r="AI15" s="142">
        <f t="shared" si="5"/>
        <v>7</v>
      </c>
      <c r="AJ15" s="45">
        <f t="shared" si="6"/>
        <v>14</v>
      </c>
      <c r="AK15" s="36" t="str">
        <f t="shared" si="22"/>
        <v xml:space="preserve"> </v>
      </c>
      <c r="AL15" s="36" t="str">
        <f t="shared" si="22"/>
        <v xml:space="preserve"> </v>
      </c>
      <c r="AM15" s="36" t="str">
        <f t="shared" si="22"/>
        <v xml:space="preserve"> </v>
      </c>
      <c r="AN15" s="36" t="str">
        <f t="shared" si="22"/>
        <v xml:space="preserve"> </v>
      </c>
      <c r="AO15" s="36">
        <v>4</v>
      </c>
      <c r="AP15" s="36">
        <v>4</v>
      </c>
      <c r="AQ15" s="36" t="str">
        <f t="shared" si="22"/>
        <v xml:space="preserve"> </v>
      </c>
      <c r="AR15" s="49">
        <f t="shared" si="35"/>
        <v>8</v>
      </c>
      <c r="AS15" s="44">
        <v>2</v>
      </c>
      <c r="AT15" s="44">
        <v>4</v>
      </c>
      <c r="AU15" s="44"/>
      <c r="AV15" s="38">
        <f t="shared" si="16"/>
        <v>12</v>
      </c>
      <c r="AW15" s="38">
        <f t="shared" si="17"/>
        <v>0</v>
      </c>
      <c r="AX15" s="38">
        <f t="shared" si="18"/>
        <v>20</v>
      </c>
      <c r="AY15" s="156">
        <f t="shared" si="9"/>
        <v>6</v>
      </c>
      <c r="AZ15" s="39" t="str">
        <f t="shared" si="19"/>
        <v>Overage</v>
      </c>
      <c r="BA15" s="40"/>
      <c r="BB15" s="136">
        <v>7</v>
      </c>
      <c r="BC15" s="42">
        <v>0</v>
      </c>
      <c r="BD15" s="61">
        <f t="shared" si="10"/>
        <v>1</v>
      </c>
      <c r="BE15" s="142">
        <f t="shared" si="31"/>
        <v>275</v>
      </c>
      <c r="BF15" s="74"/>
      <c r="BG15" s="75"/>
    </row>
    <row r="16" spans="1:59" x14ac:dyDescent="0.25">
      <c r="A16" s="28">
        <v>42845</v>
      </c>
      <c r="B16" s="41" t="s">
        <v>13</v>
      </c>
      <c r="C16" s="44">
        <v>1</v>
      </c>
      <c r="D16" s="31"/>
      <c r="E16" s="31">
        <v>39</v>
      </c>
      <c r="F16" s="31">
        <v>19</v>
      </c>
      <c r="G16" s="31">
        <v>1</v>
      </c>
      <c r="H16" s="31">
        <v>6</v>
      </c>
      <c r="I16" s="31">
        <v>20</v>
      </c>
      <c r="J16" s="31"/>
      <c r="K16" s="31"/>
      <c r="L16" s="32">
        <v>12</v>
      </c>
      <c r="M16" s="33">
        <f t="shared" si="32"/>
        <v>86</v>
      </c>
      <c r="N16" s="34">
        <f t="shared" si="1"/>
        <v>49</v>
      </c>
      <c r="O16" s="35">
        <v>21.39</v>
      </c>
      <c r="P16" s="36"/>
      <c r="Q16" s="36"/>
      <c r="R16" s="36">
        <v>26.5</v>
      </c>
      <c r="S16" s="36" t="str">
        <f t="shared" si="23"/>
        <v xml:space="preserve"> </v>
      </c>
      <c r="T16" s="36" t="str">
        <f t="shared" si="23"/>
        <v xml:space="preserve"> </v>
      </c>
      <c r="U16" s="36" t="str">
        <f t="shared" si="23"/>
        <v xml:space="preserve"> </v>
      </c>
      <c r="V16" s="37">
        <f t="shared" si="33"/>
        <v>47.89</v>
      </c>
      <c r="W16" s="38">
        <f t="shared" si="21"/>
        <v>-1.1099999999999994</v>
      </c>
      <c r="X16" s="39" t="str">
        <f t="shared" ref="X16:X17" si="36">IF(W16&gt;0, "Overage", IF(W16&lt;0, "Shortage", ""))</f>
        <v>Shortage</v>
      </c>
      <c r="Y16" s="69" t="s">
        <v>55</v>
      </c>
      <c r="Z16" s="41">
        <f t="shared" si="13"/>
        <v>120</v>
      </c>
      <c r="AA16" s="42">
        <v>0</v>
      </c>
      <c r="AB16" s="61">
        <f t="shared" si="4"/>
        <v>1</v>
      </c>
      <c r="AC16" s="28">
        <f t="shared" si="14"/>
        <v>42845</v>
      </c>
      <c r="AD16" s="41" t="str">
        <f t="shared" si="15"/>
        <v>Thursday</v>
      </c>
      <c r="AE16" s="136">
        <v>13</v>
      </c>
      <c r="AF16" s="44"/>
      <c r="AG16" s="31"/>
      <c r="AH16" s="31"/>
      <c r="AI16" s="142">
        <f t="shared" si="5"/>
        <v>13</v>
      </c>
      <c r="AJ16" s="45">
        <f t="shared" si="6"/>
        <v>26</v>
      </c>
      <c r="AK16" s="36" t="str">
        <f t="shared" si="22"/>
        <v xml:space="preserve"> </v>
      </c>
      <c r="AL16" s="36" t="str">
        <f t="shared" si="22"/>
        <v xml:space="preserve"> </v>
      </c>
      <c r="AM16" s="36" t="str">
        <f t="shared" si="22"/>
        <v xml:space="preserve"> </v>
      </c>
      <c r="AN16" s="36" t="str">
        <f t="shared" si="22"/>
        <v xml:space="preserve"> </v>
      </c>
      <c r="AO16" s="36">
        <v>6</v>
      </c>
      <c r="AP16" s="36">
        <v>10</v>
      </c>
      <c r="AQ16" s="36" t="str">
        <f t="shared" si="22"/>
        <v xml:space="preserve"> </v>
      </c>
      <c r="AR16" s="49">
        <f t="shared" si="35"/>
        <v>16</v>
      </c>
      <c r="AS16" s="44">
        <v>2</v>
      </c>
      <c r="AT16" s="44">
        <v>3</v>
      </c>
      <c r="AU16" s="44"/>
      <c r="AV16" s="38">
        <f t="shared" si="16"/>
        <v>10</v>
      </c>
      <c r="AW16" s="38">
        <f t="shared" si="17"/>
        <v>0</v>
      </c>
      <c r="AX16" s="38">
        <f t="shared" si="18"/>
        <v>26</v>
      </c>
      <c r="AY16" s="156">
        <f t="shared" si="9"/>
        <v>0</v>
      </c>
      <c r="AZ16" s="39" t="str">
        <f t="shared" si="19"/>
        <v/>
      </c>
      <c r="BA16" s="40"/>
      <c r="BB16" s="136">
        <v>13</v>
      </c>
      <c r="BC16" s="42">
        <v>0</v>
      </c>
      <c r="BD16" s="61">
        <f t="shared" si="10"/>
        <v>1</v>
      </c>
      <c r="BE16" s="142">
        <f t="shared" si="31"/>
        <v>374</v>
      </c>
      <c r="BF16" s="64"/>
      <c r="BG16" s="59"/>
    </row>
    <row r="17" spans="1:59" ht="15.75" customHeight="1" thickBot="1" x14ac:dyDescent="0.3">
      <c r="A17" s="77">
        <v>42846</v>
      </c>
      <c r="B17" s="78" t="s">
        <v>12</v>
      </c>
      <c r="C17" s="79">
        <v>2</v>
      </c>
      <c r="D17" s="80"/>
      <c r="E17" s="80">
        <v>48</v>
      </c>
      <c r="F17" s="80">
        <v>16</v>
      </c>
      <c r="G17" s="80">
        <v>1</v>
      </c>
      <c r="H17" s="80">
        <v>12</v>
      </c>
      <c r="I17" s="80">
        <v>21</v>
      </c>
      <c r="J17" s="80"/>
      <c r="K17" s="80"/>
      <c r="L17" s="81">
        <v>19</v>
      </c>
      <c r="M17" s="82">
        <f t="shared" si="32"/>
        <v>100</v>
      </c>
      <c r="N17" s="83">
        <f t="shared" si="1"/>
        <v>56.5</v>
      </c>
      <c r="O17" s="84">
        <v>29.47</v>
      </c>
      <c r="P17" s="85">
        <v>27.15</v>
      </c>
      <c r="Q17" s="85"/>
      <c r="R17" s="85"/>
      <c r="S17" s="85" t="str">
        <f t="shared" si="23"/>
        <v xml:space="preserve"> </v>
      </c>
      <c r="T17" s="85" t="str">
        <f t="shared" si="23"/>
        <v xml:space="preserve"> </v>
      </c>
      <c r="U17" s="85" t="str">
        <f t="shared" si="23"/>
        <v xml:space="preserve"> </v>
      </c>
      <c r="V17" s="86">
        <f t="shared" si="33"/>
        <v>56.62</v>
      </c>
      <c r="W17" s="87">
        <f t="shared" si="21"/>
        <v>0.11999999999999744</v>
      </c>
      <c r="X17" s="88" t="str">
        <f t="shared" si="36"/>
        <v>Overage</v>
      </c>
      <c r="Y17" s="89"/>
      <c r="Z17" s="78">
        <f t="shared" si="13"/>
        <v>120</v>
      </c>
      <c r="AA17" s="90">
        <v>0</v>
      </c>
      <c r="AB17" s="91">
        <f t="shared" si="4"/>
        <v>1</v>
      </c>
      <c r="AC17" s="77">
        <f t="shared" si="14"/>
        <v>42846</v>
      </c>
      <c r="AD17" s="78" t="str">
        <f t="shared" si="15"/>
        <v>Friday</v>
      </c>
      <c r="AE17" s="137">
        <v>14</v>
      </c>
      <c r="AF17" s="79"/>
      <c r="AG17" s="80"/>
      <c r="AH17" s="80"/>
      <c r="AI17" s="143">
        <f t="shared" si="5"/>
        <v>14</v>
      </c>
      <c r="AJ17" s="92">
        <f t="shared" si="6"/>
        <v>28</v>
      </c>
      <c r="AK17" s="85" t="str">
        <f t="shared" si="22"/>
        <v xml:space="preserve"> </v>
      </c>
      <c r="AL17" s="85" t="str">
        <f t="shared" si="22"/>
        <v xml:space="preserve"> </v>
      </c>
      <c r="AM17" s="85" t="str">
        <f t="shared" si="22"/>
        <v xml:space="preserve"> </v>
      </c>
      <c r="AN17" s="85" t="str">
        <f t="shared" si="22"/>
        <v xml:space="preserve"> </v>
      </c>
      <c r="AO17" s="85">
        <v>6</v>
      </c>
      <c r="AP17" s="85">
        <v>14</v>
      </c>
      <c r="AQ17" s="85" t="str">
        <f t="shared" si="22"/>
        <v xml:space="preserve"> </v>
      </c>
      <c r="AR17" s="93">
        <f t="shared" si="35"/>
        <v>20</v>
      </c>
      <c r="AS17" s="79">
        <v>3</v>
      </c>
      <c r="AT17" s="79">
        <v>2</v>
      </c>
      <c r="AU17" s="79"/>
      <c r="AV17" s="87">
        <f t="shared" si="16"/>
        <v>10</v>
      </c>
      <c r="AW17" s="87">
        <f t="shared" si="17"/>
        <v>0</v>
      </c>
      <c r="AX17" s="87">
        <f t="shared" si="18"/>
        <v>30</v>
      </c>
      <c r="AY17" s="157">
        <f t="shared" si="9"/>
        <v>2</v>
      </c>
      <c r="AZ17" s="88" t="str">
        <f t="shared" ref="AZ17" si="37">IF(AY17&gt;0, "Overage", IF(AY17&lt;0, "Shortage", ""))</f>
        <v>Overage</v>
      </c>
      <c r="BA17" s="89"/>
      <c r="BB17" s="137">
        <v>14</v>
      </c>
      <c r="BC17" s="90">
        <v>0</v>
      </c>
      <c r="BD17" s="91">
        <f t="shared" si="10"/>
        <v>1</v>
      </c>
      <c r="BE17" s="143">
        <f t="shared" ref="BE17:BE22" si="38">BE16+M17+AI17</f>
        <v>488</v>
      </c>
      <c r="BF17" s="64"/>
      <c r="BG17" s="59"/>
    </row>
    <row r="18" spans="1:59" s="115" customFormat="1" ht="15.75" thickTop="1" x14ac:dyDescent="0.25">
      <c r="A18" s="110">
        <v>42849</v>
      </c>
      <c r="B18" s="96" t="s">
        <v>0</v>
      </c>
      <c r="C18" s="97">
        <v>3</v>
      </c>
      <c r="D18" s="98"/>
      <c r="E18" s="98">
        <v>32</v>
      </c>
      <c r="F18" s="98">
        <v>17</v>
      </c>
      <c r="G18" s="98">
        <v>3</v>
      </c>
      <c r="H18" s="98">
        <v>2</v>
      </c>
      <c r="I18" s="98">
        <v>13</v>
      </c>
      <c r="J18" s="98"/>
      <c r="K18" s="98"/>
      <c r="L18" s="99">
        <v>6</v>
      </c>
      <c r="M18" s="100">
        <f t="shared" si="32"/>
        <v>70</v>
      </c>
      <c r="N18" s="101">
        <f t="shared" si="1"/>
        <v>42</v>
      </c>
      <c r="O18" s="102">
        <v>18.39</v>
      </c>
      <c r="P18" s="103">
        <v>24.83</v>
      </c>
      <c r="Q18" s="103"/>
      <c r="R18" s="103"/>
      <c r="S18" s="103" t="str">
        <f t="shared" si="23"/>
        <v xml:space="preserve"> </v>
      </c>
      <c r="T18" s="103" t="str">
        <f t="shared" si="23"/>
        <v xml:space="preserve"> </v>
      </c>
      <c r="U18" s="103" t="str">
        <f t="shared" si="23"/>
        <v xml:space="preserve"> </v>
      </c>
      <c r="V18" s="120">
        <f t="shared" si="33"/>
        <v>43.22</v>
      </c>
      <c r="W18" s="121">
        <f t="shared" si="21"/>
        <v>1.2199999999999989</v>
      </c>
      <c r="X18" s="122" t="str">
        <f>IF(W18&gt;0, "Overage", IF(W18&lt;0, "Shortage", ""))</f>
        <v>Overage</v>
      </c>
      <c r="Y18" s="107"/>
      <c r="Z18" s="123">
        <f t="shared" si="13"/>
        <v>120</v>
      </c>
      <c r="AA18" s="108">
        <v>0</v>
      </c>
      <c r="AB18" s="124">
        <f t="shared" si="4"/>
        <v>1</v>
      </c>
      <c r="AC18" s="110">
        <f t="shared" si="14"/>
        <v>42849</v>
      </c>
      <c r="AD18" s="96" t="str">
        <f t="shared" si="15"/>
        <v>Monday</v>
      </c>
      <c r="AE18" s="138">
        <v>14</v>
      </c>
      <c r="AF18" s="97"/>
      <c r="AG18" s="98"/>
      <c r="AH18" s="98"/>
      <c r="AI18" s="144">
        <f t="shared" si="5"/>
        <v>14</v>
      </c>
      <c r="AJ18" s="125">
        <f t="shared" si="6"/>
        <v>28</v>
      </c>
      <c r="AK18" s="103" t="str">
        <f t="shared" si="22"/>
        <v xml:space="preserve"> </v>
      </c>
      <c r="AL18" s="103" t="str">
        <f t="shared" si="22"/>
        <v xml:space="preserve"> </v>
      </c>
      <c r="AM18" s="103" t="str">
        <f t="shared" si="22"/>
        <v xml:space="preserve"> </v>
      </c>
      <c r="AN18" s="103" t="str">
        <f t="shared" si="22"/>
        <v xml:space="preserve"> </v>
      </c>
      <c r="AO18" s="103">
        <v>6</v>
      </c>
      <c r="AP18" s="103">
        <v>10</v>
      </c>
      <c r="AQ18" s="103" t="str">
        <f t="shared" si="22"/>
        <v xml:space="preserve"> </v>
      </c>
      <c r="AR18" s="126">
        <f t="shared" si="35"/>
        <v>16</v>
      </c>
      <c r="AS18" s="97">
        <v>6</v>
      </c>
      <c r="AT18" s="97">
        <v>2</v>
      </c>
      <c r="AU18" s="97"/>
      <c r="AV18" s="121">
        <f t="shared" si="16"/>
        <v>16</v>
      </c>
      <c r="AW18" s="121">
        <f t="shared" si="17"/>
        <v>0</v>
      </c>
      <c r="AX18" s="121">
        <f t="shared" si="18"/>
        <v>32</v>
      </c>
      <c r="AY18" s="158">
        <f t="shared" si="9"/>
        <v>4</v>
      </c>
      <c r="AZ18" s="122" t="str">
        <f>IF(AY18&gt;0, "Overage", IF(AY18&lt;0, "Shortage", ""))</f>
        <v>Overage</v>
      </c>
      <c r="BA18" s="107"/>
      <c r="BB18" s="138">
        <v>14</v>
      </c>
      <c r="BC18" s="108">
        <v>0</v>
      </c>
      <c r="BD18" s="124">
        <f t="shared" si="10"/>
        <v>1</v>
      </c>
      <c r="BE18" s="144">
        <f>M18+AI18</f>
        <v>84</v>
      </c>
      <c r="BF18" s="118"/>
      <c r="BG18" s="119"/>
    </row>
    <row r="19" spans="1:59" x14ac:dyDescent="0.25">
      <c r="A19" s="28">
        <v>42850</v>
      </c>
      <c r="B19" s="41" t="s">
        <v>10</v>
      </c>
      <c r="C19" s="44">
        <v>1</v>
      </c>
      <c r="D19" s="31"/>
      <c r="E19" s="31">
        <v>41</v>
      </c>
      <c r="F19" s="31">
        <v>5</v>
      </c>
      <c r="G19" s="31">
        <v>1</v>
      </c>
      <c r="H19" s="31">
        <v>9</v>
      </c>
      <c r="I19" s="31">
        <v>13</v>
      </c>
      <c r="J19" s="31"/>
      <c r="K19" s="31"/>
      <c r="L19" s="32">
        <v>3</v>
      </c>
      <c r="M19" s="33">
        <f t="shared" si="32"/>
        <v>70</v>
      </c>
      <c r="N19" s="34">
        <f t="shared" si="1"/>
        <v>44</v>
      </c>
      <c r="O19" s="35">
        <v>22.05</v>
      </c>
      <c r="P19" s="36">
        <v>24</v>
      </c>
      <c r="Q19" s="36"/>
      <c r="R19" s="36"/>
      <c r="S19" s="36" t="str">
        <f t="shared" si="23"/>
        <v xml:space="preserve"> </v>
      </c>
      <c r="T19" s="36" t="str">
        <f t="shared" si="23"/>
        <v xml:space="preserve"> </v>
      </c>
      <c r="U19" s="36" t="str">
        <f t="shared" si="23"/>
        <v xml:space="preserve"> </v>
      </c>
      <c r="V19" s="37">
        <f t="shared" si="33"/>
        <v>46.05</v>
      </c>
      <c r="W19" s="38">
        <f t="shared" si="21"/>
        <v>2.0499999999999972</v>
      </c>
      <c r="X19" s="39" t="str">
        <f t="shared" ref="X19:X20" si="39">IF(W19&gt;0, "Overage", IF(W19&lt;0, "Shortage", ""))</f>
        <v>Overage</v>
      </c>
      <c r="Y19" s="40"/>
      <c r="Z19" s="41">
        <f t="shared" si="13"/>
        <v>120</v>
      </c>
      <c r="AA19" s="42">
        <v>0</v>
      </c>
      <c r="AB19" s="61">
        <f t="shared" si="4"/>
        <v>1</v>
      </c>
      <c r="AC19" s="28">
        <f t="shared" si="14"/>
        <v>42850</v>
      </c>
      <c r="AD19" s="41" t="str">
        <f t="shared" si="15"/>
        <v>Tuesday</v>
      </c>
      <c r="AE19" s="136">
        <v>13</v>
      </c>
      <c r="AF19" s="44"/>
      <c r="AG19" s="31"/>
      <c r="AH19" s="31"/>
      <c r="AI19" s="142">
        <f t="shared" si="5"/>
        <v>13</v>
      </c>
      <c r="AJ19" s="45">
        <f t="shared" si="6"/>
        <v>26</v>
      </c>
      <c r="AK19" s="36" t="str">
        <f t="shared" si="22"/>
        <v xml:space="preserve"> </v>
      </c>
      <c r="AL19" s="36" t="str">
        <f t="shared" si="22"/>
        <v xml:space="preserve"> </v>
      </c>
      <c r="AM19" s="36" t="str">
        <f t="shared" si="22"/>
        <v xml:space="preserve"> </v>
      </c>
      <c r="AN19" s="36" t="str">
        <f t="shared" si="22"/>
        <v xml:space="preserve"> </v>
      </c>
      <c r="AO19" s="36">
        <v>2</v>
      </c>
      <c r="AP19" s="36">
        <v>20</v>
      </c>
      <c r="AQ19" s="36" t="str">
        <f t="shared" si="22"/>
        <v xml:space="preserve"> </v>
      </c>
      <c r="AR19" s="49">
        <f t="shared" si="35"/>
        <v>22</v>
      </c>
      <c r="AS19" s="44">
        <v>2</v>
      </c>
      <c r="AT19" s="44">
        <v>3</v>
      </c>
      <c r="AU19" s="44"/>
      <c r="AV19" s="38">
        <f t="shared" si="16"/>
        <v>10</v>
      </c>
      <c r="AW19" s="38">
        <f t="shared" si="17"/>
        <v>0</v>
      </c>
      <c r="AX19" s="38">
        <f t="shared" si="18"/>
        <v>32</v>
      </c>
      <c r="AY19" s="156">
        <f t="shared" si="9"/>
        <v>6</v>
      </c>
      <c r="AZ19" s="39" t="str">
        <f t="shared" ref="AZ19:AZ20" si="40">IF(AY19&gt;0, "Overage", IF(AY19&lt;0, "Shortage", ""))</f>
        <v>Overage</v>
      </c>
      <c r="BA19" s="40"/>
      <c r="BB19" s="136">
        <v>13</v>
      </c>
      <c r="BC19" s="42">
        <v>0</v>
      </c>
      <c r="BD19" s="61">
        <f t="shared" si="10"/>
        <v>1</v>
      </c>
      <c r="BE19" s="142">
        <f t="shared" si="38"/>
        <v>167</v>
      </c>
      <c r="BF19" s="65"/>
      <c r="BG19" s="58"/>
    </row>
    <row r="20" spans="1:59" s="73" customFormat="1" x14ac:dyDescent="0.25">
      <c r="A20" s="28">
        <v>42851</v>
      </c>
      <c r="B20" s="41" t="s">
        <v>11</v>
      </c>
      <c r="C20" s="44">
        <v>7</v>
      </c>
      <c r="D20" s="31"/>
      <c r="E20" s="31">
        <v>35</v>
      </c>
      <c r="F20" s="31">
        <v>17</v>
      </c>
      <c r="G20" s="31"/>
      <c r="H20" s="31">
        <v>6</v>
      </c>
      <c r="I20" s="31">
        <v>16</v>
      </c>
      <c r="J20" s="31">
        <v>1</v>
      </c>
      <c r="K20" s="31"/>
      <c r="L20" s="32">
        <v>12</v>
      </c>
      <c r="M20" s="33">
        <f t="shared" si="32"/>
        <v>82</v>
      </c>
      <c r="N20" s="34">
        <f t="shared" si="1"/>
        <v>43.5</v>
      </c>
      <c r="O20" s="35">
        <v>20.9</v>
      </c>
      <c r="P20" s="36">
        <v>20.45</v>
      </c>
      <c r="Q20" s="36"/>
      <c r="R20" s="36"/>
      <c r="S20" s="36" t="str">
        <f t="shared" si="23"/>
        <v xml:space="preserve"> </v>
      </c>
      <c r="T20" s="36" t="str">
        <f t="shared" si="23"/>
        <v xml:space="preserve"> </v>
      </c>
      <c r="U20" s="36" t="str">
        <f t="shared" si="23"/>
        <v xml:space="preserve"> </v>
      </c>
      <c r="V20" s="37">
        <f t="shared" si="33"/>
        <v>41.349999999999994</v>
      </c>
      <c r="W20" s="38">
        <f t="shared" si="21"/>
        <v>-2.1500000000000057</v>
      </c>
      <c r="X20" s="39" t="str">
        <f t="shared" si="39"/>
        <v>Shortage</v>
      </c>
      <c r="Y20" s="69" t="s">
        <v>55</v>
      </c>
      <c r="Z20" s="41">
        <f t="shared" si="13"/>
        <v>120</v>
      </c>
      <c r="AA20" s="42">
        <v>0</v>
      </c>
      <c r="AB20" s="61">
        <f t="shared" si="4"/>
        <v>1</v>
      </c>
      <c r="AC20" s="28">
        <f t="shared" si="14"/>
        <v>42851</v>
      </c>
      <c r="AD20" s="41" t="str">
        <f t="shared" si="15"/>
        <v>Wednesday</v>
      </c>
      <c r="AE20" s="136">
        <v>9</v>
      </c>
      <c r="AF20" s="44"/>
      <c r="AG20" s="31"/>
      <c r="AH20" s="31"/>
      <c r="AI20" s="142">
        <f t="shared" si="5"/>
        <v>9</v>
      </c>
      <c r="AJ20" s="45">
        <f t="shared" si="6"/>
        <v>18</v>
      </c>
      <c r="AK20" s="36" t="str">
        <f t="shared" si="22"/>
        <v xml:space="preserve"> </v>
      </c>
      <c r="AL20" s="36" t="str">
        <f t="shared" si="22"/>
        <v xml:space="preserve"> </v>
      </c>
      <c r="AM20" s="36" t="str">
        <f t="shared" si="22"/>
        <v xml:space="preserve"> </v>
      </c>
      <c r="AN20" s="36" t="str">
        <f t="shared" si="22"/>
        <v xml:space="preserve"> </v>
      </c>
      <c r="AO20" s="36">
        <v>4</v>
      </c>
      <c r="AP20" s="36">
        <v>4</v>
      </c>
      <c r="AQ20" s="36" t="str">
        <f t="shared" si="22"/>
        <v xml:space="preserve"> </v>
      </c>
      <c r="AR20" s="49">
        <f t="shared" si="35"/>
        <v>8</v>
      </c>
      <c r="AS20" s="44">
        <v>2</v>
      </c>
      <c r="AT20" s="44">
        <v>3</v>
      </c>
      <c r="AU20" s="44"/>
      <c r="AV20" s="38">
        <f t="shared" si="16"/>
        <v>10</v>
      </c>
      <c r="AW20" s="38">
        <f t="shared" si="17"/>
        <v>0</v>
      </c>
      <c r="AX20" s="38">
        <f t="shared" si="18"/>
        <v>18</v>
      </c>
      <c r="AY20" s="156">
        <f t="shared" si="9"/>
        <v>0</v>
      </c>
      <c r="AZ20" s="39" t="str">
        <f t="shared" si="40"/>
        <v/>
      </c>
      <c r="BA20" s="40"/>
      <c r="BB20" s="136">
        <v>9</v>
      </c>
      <c r="BC20" s="42">
        <v>0</v>
      </c>
      <c r="BD20" s="61">
        <f t="shared" si="10"/>
        <v>1</v>
      </c>
      <c r="BE20" s="142">
        <f t="shared" si="38"/>
        <v>258</v>
      </c>
      <c r="BF20" s="74"/>
      <c r="BG20" s="75"/>
    </row>
    <row r="21" spans="1:59" x14ac:dyDescent="0.25">
      <c r="A21" s="28">
        <v>42852</v>
      </c>
      <c r="B21" s="41" t="s">
        <v>13</v>
      </c>
      <c r="C21" s="44">
        <v>7</v>
      </c>
      <c r="D21" s="31"/>
      <c r="E21" s="31">
        <v>40</v>
      </c>
      <c r="F21" s="31">
        <v>5</v>
      </c>
      <c r="G21" s="31">
        <v>1</v>
      </c>
      <c r="H21" s="31">
        <v>6</v>
      </c>
      <c r="I21" s="31">
        <v>15</v>
      </c>
      <c r="J21" s="31"/>
      <c r="K21" s="31"/>
      <c r="L21" s="32">
        <v>4</v>
      </c>
      <c r="M21" s="33">
        <f t="shared" si="32"/>
        <v>74</v>
      </c>
      <c r="N21" s="34">
        <f t="shared" si="1"/>
        <v>43</v>
      </c>
      <c r="O21" s="35">
        <v>32.71</v>
      </c>
      <c r="P21" s="36">
        <v>10.89</v>
      </c>
      <c r="Q21" s="36"/>
      <c r="R21" s="36"/>
      <c r="S21" s="36" t="str">
        <f t="shared" si="23"/>
        <v xml:space="preserve"> </v>
      </c>
      <c r="T21" s="36" t="str">
        <f t="shared" si="23"/>
        <v xml:space="preserve"> </v>
      </c>
      <c r="U21" s="36" t="str">
        <f t="shared" si="23"/>
        <v xml:space="preserve"> </v>
      </c>
      <c r="V21" s="37">
        <f t="shared" si="33"/>
        <v>43.6</v>
      </c>
      <c r="W21" s="38">
        <f t="shared" si="21"/>
        <v>0.60000000000000142</v>
      </c>
      <c r="X21" s="39" t="str">
        <f>IF(W21&gt;0, "Overage", IF(W21&lt;0, "Shortage", ""))</f>
        <v>Overage</v>
      </c>
      <c r="Y21" s="40"/>
      <c r="Z21" s="41">
        <f t="shared" si="13"/>
        <v>120</v>
      </c>
      <c r="AA21" s="42">
        <v>0</v>
      </c>
      <c r="AB21" s="61">
        <f t="shared" si="4"/>
        <v>1</v>
      </c>
      <c r="AC21" s="28">
        <f t="shared" si="14"/>
        <v>42852</v>
      </c>
      <c r="AD21" s="41" t="str">
        <f t="shared" si="15"/>
        <v>Thursday</v>
      </c>
      <c r="AE21" s="136">
        <v>10</v>
      </c>
      <c r="AF21" s="44"/>
      <c r="AG21" s="31"/>
      <c r="AH21" s="31"/>
      <c r="AI21" s="142">
        <f t="shared" si="5"/>
        <v>10</v>
      </c>
      <c r="AJ21" s="45">
        <f t="shared" si="6"/>
        <v>20</v>
      </c>
      <c r="AK21" s="36" t="str">
        <f t="shared" si="22"/>
        <v xml:space="preserve"> </v>
      </c>
      <c r="AL21" s="36" t="str">
        <f t="shared" si="22"/>
        <v xml:space="preserve"> </v>
      </c>
      <c r="AM21" s="36" t="str">
        <f t="shared" si="22"/>
        <v xml:space="preserve"> </v>
      </c>
      <c r="AN21" s="36" t="str">
        <f t="shared" si="22"/>
        <v xml:space="preserve"> </v>
      </c>
      <c r="AO21" s="36">
        <v>6</v>
      </c>
      <c r="AP21" s="36">
        <v>10</v>
      </c>
      <c r="AQ21" s="36" t="str">
        <f t="shared" si="22"/>
        <v xml:space="preserve"> </v>
      </c>
      <c r="AR21" s="49">
        <f t="shared" si="35"/>
        <v>16</v>
      </c>
      <c r="AS21" s="44"/>
      <c r="AT21" s="44">
        <v>4</v>
      </c>
      <c r="AU21" s="44"/>
      <c r="AV21" s="38">
        <f t="shared" si="16"/>
        <v>8</v>
      </c>
      <c r="AW21" s="38">
        <f t="shared" si="17"/>
        <v>0</v>
      </c>
      <c r="AX21" s="38">
        <f t="shared" si="18"/>
        <v>24</v>
      </c>
      <c r="AY21" s="156">
        <f t="shared" si="9"/>
        <v>4</v>
      </c>
      <c r="AZ21" s="39" t="str">
        <f>IF(AY21&gt;0, "Overage", IF(AY21&lt;0, "Shortage", ""))</f>
        <v>Overage</v>
      </c>
      <c r="BA21" s="40"/>
      <c r="BB21" s="136">
        <v>10</v>
      </c>
      <c r="BC21" s="42">
        <v>0</v>
      </c>
      <c r="BD21" s="61">
        <f t="shared" si="10"/>
        <v>1</v>
      </c>
      <c r="BE21" s="142">
        <f t="shared" si="38"/>
        <v>342</v>
      </c>
      <c r="BF21" s="64"/>
      <c r="BG21" s="59"/>
    </row>
    <row r="22" spans="1:59" ht="15.75" thickBot="1" x14ac:dyDescent="0.3">
      <c r="A22" s="28">
        <v>42853</v>
      </c>
      <c r="B22" s="57" t="s">
        <v>12</v>
      </c>
      <c r="C22" s="44">
        <v>7</v>
      </c>
      <c r="D22" s="31"/>
      <c r="E22" s="31">
        <v>39</v>
      </c>
      <c r="F22" s="31">
        <v>14</v>
      </c>
      <c r="G22" s="31"/>
      <c r="H22" s="31">
        <v>6</v>
      </c>
      <c r="I22" s="31">
        <v>17</v>
      </c>
      <c r="J22" s="31"/>
      <c r="K22" s="31"/>
      <c r="L22" s="32">
        <v>12</v>
      </c>
      <c r="M22" s="33">
        <f t="shared" si="32"/>
        <v>83</v>
      </c>
      <c r="N22" s="34">
        <f t="shared" si="1"/>
        <v>46</v>
      </c>
      <c r="O22" s="35">
        <v>16.100000000000001</v>
      </c>
      <c r="P22" s="36">
        <v>30.25</v>
      </c>
      <c r="Q22" s="36"/>
      <c r="R22" s="36"/>
      <c r="S22" s="36" t="str">
        <f t="shared" si="23"/>
        <v xml:space="preserve"> </v>
      </c>
      <c r="T22" s="36" t="str">
        <f t="shared" si="23"/>
        <v xml:space="preserve"> </v>
      </c>
      <c r="U22" s="36" t="str">
        <f t="shared" si="23"/>
        <v xml:space="preserve"> </v>
      </c>
      <c r="V22" s="37">
        <f t="shared" si="33"/>
        <v>46.35</v>
      </c>
      <c r="W22" s="38">
        <f t="shared" si="21"/>
        <v>0.35000000000000142</v>
      </c>
      <c r="X22" s="39" t="str">
        <f t="shared" ref="X22:X27" si="41">IF(W22&gt;0, "Overage", IF(W22&lt;0, "Shortage", ""))</f>
        <v>Overage</v>
      </c>
      <c r="Y22" s="40"/>
      <c r="Z22" s="41">
        <f t="shared" si="13"/>
        <v>120</v>
      </c>
      <c r="AA22" s="42">
        <v>0</v>
      </c>
      <c r="AB22" s="61">
        <f t="shared" si="4"/>
        <v>1</v>
      </c>
      <c r="AC22" s="28">
        <f t="shared" si="14"/>
        <v>42853</v>
      </c>
      <c r="AD22" s="41" t="str">
        <f t="shared" si="15"/>
        <v>Friday</v>
      </c>
      <c r="AE22" s="136">
        <v>10</v>
      </c>
      <c r="AF22" s="44"/>
      <c r="AG22" s="31"/>
      <c r="AH22" s="31"/>
      <c r="AI22" s="142">
        <f t="shared" si="5"/>
        <v>10</v>
      </c>
      <c r="AJ22" s="45">
        <f t="shared" si="6"/>
        <v>20</v>
      </c>
      <c r="AK22" s="36" t="str">
        <f t="shared" si="22"/>
        <v xml:space="preserve"> </v>
      </c>
      <c r="AL22" s="36" t="str">
        <f t="shared" si="22"/>
        <v xml:space="preserve"> </v>
      </c>
      <c r="AM22" s="36" t="str">
        <f t="shared" si="22"/>
        <v xml:space="preserve"> </v>
      </c>
      <c r="AN22" s="36" t="str">
        <f t="shared" si="22"/>
        <v xml:space="preserve"> </v>
      </c>
      <c r="AO22" s="36">
        <v>2</v>
      </c>
      <c r="AP22" s="36">
        <v>8</v>
      </c>
      <c r="AQ22" s="36"/>
      <c r="AR22" s="49">
        <f t="shared" si="35"/>
        <v>10</v>
      </c>
      <c r="AS22" s="44">
        <v>2</v>
      </c>
      <c r="AT22" s="44">
        <v>2</v>
      </c>
      <c r="AU22" s="44"/>
      <c r="AV22" s="38">
        <f t="shared" si="16"/>
        <v>8</v>
      </c>
      <c r="AW22" s="38">
        <f t="shared" si="17"/>
        <v>0</v>
      </c>
      <c r="AX22" s="38">
        <f t="shared" si="18"/>
        <v>18</v>
      </c>
      <c r="AY22" s="156">
        <f t="shared" si="9"/>
        <v>-2</v>
      </c>
      <c r="AZ22" s="39" t="str">
        <f t="shared" ref="AZ22:AZ25" si="42">IF(AY22&gt;0, "Overage", IF(AY22&lt;0, "Shortage", ""))</f>
        <v>Shortage</v>
      </c>
      <c r="BA22" s="40"/>
      <c r="BB22" s="136">
        <v>10</v>
      </c>
      <c r="BC22" s="42">
        <v>0</v>
      </c>
      <c r="BD22" s="61">
        <f t="shared" si="10"/>
        <v>1</v>
      </c>
      <c r="BE22" s="159">
        <f t="shared" si="38"/>
        <v>435</v>
      </c>
      <c r="BF22" s="64"/>
      <c r="BG22" s="59"/>
    </row>
    <row r="23" spans="1:59" ht="15.75" hidden="1" thickBot="1" x14ac:dyDescent="0.3">
      <c r="A23" s="68">
        <v>42795</v>
      </c>
      <c r="B23" s="55"/>
      <c r="C23" s="30"/>
      <c r="D23" s="31"/>
      <c r="E23" s="31"/>
      <c r="F23" s="31"/>
      <c r="G23" s="31"/>
      <c r="H23" s="31"/>
      <c r="I23" s="31"/>
      <c r="J23" s="31"/>
      <c r="K23" s="31"/>
      <c r="L23" s="32"/>
      <c r="M23" s="33">
        <f t="shared" si="32"/>
        <v>0</v>
      </c>
      <c r="N23" s="34">
        <f t="shared" si="1"/>
        <v>0</v>
      </c>
      <c r="O23" s="35">
        <f t="shared" si="23"/>
        <v>0</v>
      </c>
      <c r="P23" s="36">
        <f t="shared" si="23"/>
        <v>0</v>
      </c>
      <c r="Q23" s="36">
        <f t="shared" si="23"/>
        <v>0</v>
      </c>
      <c r="R23" s="36">
        <f t="shared" si="23"/>
        <v>0</v>
      </c>
      <c r="S23" s="36">
        <f t="shared" si="23"/>
        <v>0</v>
      </c>
      <c r="T23" s="36">
        <f t="shared" si="23"/>
        <v>0</v>
      </c>
      <c r="U23" s="36">
        <f t="shared" si="23"/>
        <v>0</v>
      </c>
      <c r="V23" s="37">
        <f t="shared" si="33"/>
        <v>0</v>
      </c>
      <c r="W23" s="38">
        <f t="shared" si="21"/>
        <v>0</v>
      </c>
      <c r="X23" s="39" t="str">
        <f t="shared" si="41"/>
        <v/>
      </c>
      <c r="Y23" s="40"/>
      <c r="Z23" s="41">
        <f t="shared" si="13"/>
        <v>120</v>
      </c>
      <c r="AA23" s="42">
        <v>0</v>
      </c>
      <c r="AB23" s="54">
        <f t="shared" si="4"/>
        <v>1</v>
      </c>
      <c r="AC23" s="43">
        <f t="shared" ref="AC23:AC25" si="43">A23</f>
        <v>42795</v>
      </c>
      <c r="AD23" s="29" t="s">
        <v>11</v>
      </c>
      <c r="AE23" s="139"/>
      <c r="AF23" s="44"/>
      <c r="AG23" s="31"/>
      <c r="AH23" s="31"/>
      <c r="AI23" s="142">
        <f t="shared" si="5"/>
        <v>0</v>
      </c>
      <c r="AJ23" s="45">
        <f t="shared" si="6"/>
        <v>0</v>
      </c>
      <c r="AK23" s="36">
        <f t="shared" si="22"/>
        <v>0</v>
      </c>
      <c r="AL23" s="36">
        <f t="shared" si="22"/>
        <v>0</v>
      </c>
      <c r="AM23" s="36">
        <f t="shared" si="22"/>
        <v>0</v>
      </c>
      <c r="AN23" s="36">
        <f t="shared" si="22"/>
        <v>0</v>
      </c>
      <c r="AO23" s="36">
        <f t="shared" si="22"/>
        <v>0</v>
      </c>
      <c r="AP23" s="36">
        <f t="shared" si="22"/>
        <v>0</v>
      </c>
      <c r="AQ23" s="36">
        <f t="shared" si="22"/>
        <v>0</v>
      </c>
      <c r="AR23" s="49">
        <f t="shared" si="35"/>
        <v>0</v>
      </c>
      <c r="AS23" s="44"/>
      <c r="AT23" s="44"/>
      <c r="AU23" s="44"/>
      <c r="AV23" s="38">
        <f t="shared" si="16"/>
        <v>0</v>
      </c>
      <c r="AW23" s="38">
        <f t="shared" si="17"/>
        <v>0</v>
      </c>
      <c r="AX23" s="38">
        <f t="shared" si="18"/>
        <v>0</v>
      </c>
      <c r="AY23" s="146">
        <f t="shared" si="9"/>
        <v>0</v>
      </c>
      <c r="AZ23" s="39" t="str">
        <f t="shared" si="42"/>
        <v/>
      </c>
      <c r="BA23" s="40"/>
      <c r="BB23" s="149">
        <f t="shared" ref="BB23:BB25" si="44">AE23</f>
        <v>0</v>
      </c>
      <c r="BC23" s="42">
        <v>0</v>
      </c>
      <c r="BD23" s="53">
        <f t="shared" si="10"/>
        <v>1</v>
      </c>
      <c r="BE23" s="151"/>
      <c r="BF23" s="64"/>
      <c r="BG23" s="59"/>
    </row>
    <row r="24" spans="1:59" ht="15.75" hidden="1" thickBot="1" x14ac:dyDescent="0.3">
      <c r="A24" s="17">
        <v>42796</v>
      </c>
      <c r="B24" s="29"/>
      <c r="C24" s="30"/>
      <c r="D24" s="31"/>
      <c r="E24" s="31"/>
      <c r="F24" s="31"/>
      <c r="G24" s="31"/>
      <c r="H24" s="31"/>
      <c r="I24" s="31"/>
      <c r="J24" s="31"/>
      <c r="K24" s="31"/>
      <c r="L24" s="32"/>
      <c r="M24" s="33">
        <f t="shared" si="32"/>
        <v>0</v>
      </c>
      <c r="N24" s="34">
        <f t="shared" si="1"/>
        <v>0</v>
      </c>
      <c r="O24" s="35">
        <f t="shared" si="23"/>
        <v>0</v>
      </c>
      <c r="P24" s="36">
        <f t="shared" si="23"/>
        <v>0</v>
      </c>
      <c r="Q24" s="36">
        <f t="shared" si="23"/>
        <v>0</v>
      </c>
      <c r="R24" s="36">
        <f t="shared" si="23"/>
        <v>0</v>
      </c>
      <c r="S24" s="36">
        <f t="shared" si="23"/>
        <v>0</v>
      </c>
      <c r="T24" s="36">
        <f t="shared" si="23"/>
        <v>0</v>
      </c>
      <c r="U24" s="36">
        <f t="shared" si="23"/>
        <v>0</v>
      </c>
      <c r="V24" s="37">
        <f t="shared" si="33"/>
        <v>0</v>
      </c>
      <c r="W24" s="38">
        <f t="shared" si="21"/>
        <v>0</v>
      </c>
      <c r="X24" s="39" t="str">
        <f t="shared" si="41"/>
        <v/>
      </c>
      <c r="Y24" s="40"/>
      <c r="Z24" s="41">
        <f t="shared" si="13"/>
        <v>120</v>
      </c>
      <c r="AA24" s="42">
        <v>0</v>
      </c>
      <c r="AB24" s="54">
        <f t="shared" si="4"/>
        <v>1</v>
      </c>
      <c r="AC24" s="43">
        <f t="shared" si="43"/>
        <v>42796</v>
      </c>
      <c r="AD24" s="29" t="s">
        <v>13</v>
      </c>
      <c r="AE24" s="139"/>
      <c r="AF24" s="44"/>
      <c r="AG24" s="31"/>
      <c r="AH24" s="31"/>
      <c r="AI24" s="142">
        <f t="shared" si="5"/>
        <v>0</v>
      </c>
      <c r="AJ24" s="45">
        <f t="shared" si="6"/>
        <v>0</v>
      </c>
      <c r="AK24" s="36">
        <f t="shared" si="22"/>
        <v>0</v>
      </c>
      <c r="AL24" s="36">
        <f t="shared" si="22"/>
        <v>0</v>
      </c>
      <c r="AM24" s="36">
        <f t="shared" si="22"/>
        <v>0</v>
      </c>
      <c r="AN24" s="36">
        <f t="shared" si="22"/>
        <v>0</v>
      </c>
      <c r="AO24" s="36">
        <f t="shared" si="22"/>
        <v>0</v>
      </c>
      <c r="AP24" s="36">
        <f t="shared" si="22"/>
        <v>0</v>
      </c>
      <c r="AQ24" s="36">
        <f t="shared" si="22"/>
        <v>0</v>
      </c>
      <c r="AR24" s="49">
        <f t="shared" si="35"/>
        <v>0</v>
      </c>
      <c r="AS24" s="44"/>
      <c r="AT24" s="44"/>
      <c r="AU24" s="44"/>
      <c r="AV24" s="38">
        <f t="shared" si="16"/>
        <v>0</v>
      </c>
      <c r="AW24" s="38">
        <f t="shared" si="17"/>
        <v>0</v>
      </c>
      <c r="AX24" s="38">
        <f t="shared" si="18"/>
        <v>0</v>
      </c>
      <c r="AY24" s="146">
        <f t="shared" si="9"/>
        <v>0</v>
      </c>
      <c r="AZ24" s="39" t="str">
        <f t="shared" si="42"/>
        <v/>
      </c>
      <c r="BA24" s="40"/>
      <c r="BB24" s="149">
        <f t="shared" si="44"/>
        <v>0</v>
      </c>
      <c r="BC24" s="42">
        <v>0</v>
      </c>
      <c r="BD24" s="53">
        <f t="shared" si="10"/>
        <v>1</v>
      </c>
      <c r="BE24" s="152"/>
      <c r="BF24" s="64"/>
      <c r="BG24" s="59"/>
    </row>
    <row r="25" spans="1:59" ht="15.75" hidden="1" thickBot="1" x14ac:dyDescent="0.3">
      <c r="A25" s="17">
        <v>42797</v>
      </c>
      <c r="B25" s="56"/>
      <c r="C25" s="30"/>
      <c r="D25" s="31"/>
      <c r="E25" s="31"/>
      <c r="F25" s="31"/>
      <c r="G25" s="31"/>
      <c r="H25" s="31"/>
      <c r="I25" s="31"/>
      <c r="J25" s="31"/>
      <c r="K25" s="31"/>
      <c r="L25" s="32"/>
      <c r="M25" s="33">
        <f t="shared" si="32"/>
        <v>0</v>
      </c>
      <c r="N25" s="34">
        <f t="shared" si="1"/>
        <v>0</v>
      </c>
      <c r="O25" s="35">
        <f t="shared" si="23"/>
        <v>0</v>
      </c>
      <c r="P25" s="36">
        <f t="shared" si="23"/>
        <v>0</v>
      </c>
      <c r="Q25" s="36">
        <f t="shared" si="23"/>
        <v>0</v>
      </c>
      <c r="R25" s="36">
        <f t="shared" si="23"/>
        <v>0</v>
      </c>
      <c r="S25" s="36">
        <f t="shared" si="23"/>
        <v>0</v>
      </c>
      <c r="T25" s="36">
        <f t="shared" si="23"/>
        <v>0</v>
      </c>
      <c r="U25" s="36">
        <f t="shared" si="23"/>
        <v>0</v>
      </c>
      <c r="V25" s="37">
        <f t="shared" si="33"/>
        <v>0</v>
      </c>
      <c r="W25" s="38">
        <f t="shared" si="21"/>
        <v>0</v>
      </c>
      <c r="X25" s="39" t="str">
        <f t="shared" si="41"/>
        <v/>
      </c>
      <c r="Y25" s="40"/>
      <c r="Z25" s="41">
        <f t="shared" si="13"/>
        <v>120</v>
      </c>
      <c r="AA25" s="42">
        <v>0</v>
      </c>
      <c r="AB25" s="54">
        <f t="shared" si="4"/>
        <v>1</v>
      </c>
      <c r="AC25" s="43">
        <f t="shared" si="43"/>
        <v>42797</v>
      </c>
      <c r="AD25" s="29" t="s">
        <v>12</v>
      </c>
      <c r="AE25" s="139"/>
      <c r="AF25" s="44"/>
      <c r="AG25" s="31"/>
      <c r="AH25" s="31"/>
      <c r="AI25" s="142">
        <f t="shared" si="5"/>
        <v>0</v>
      </c>
      <c r="AJ25" s="45">
        <f t="shared" si="6"/>
        <v>0</v>
      </c>
      <c r="AK25" s="36">
        <f t="shared" si="22"/>
        <v>0</v>
      </c>
      <c r="AL25" s="36">
        <f t="shared" si="22"/>
        <v>0</v>
      </c>
      <c r="AM25" s="36">
        <f t="shared" si="22"/>
        <v>0</v>
      </c>
      <c r="AN25" s="36">
        <f t="shared" si="22"/>
        <v>0</v>
      </c>
      <c r="AO25" s="36">
        <f t="shared" si="22"/>
        <v>0</v>
      </c>
      <c r="AP25" s="36">
        <f t="shared" si="22"/>
        <v>0</v>
      </c>
      <c r="AQ25" s="36">
        <f t="shared" si="22"/>
        <v>0</v>
      </c>
      <c r="AR25" s="49">
        <f t="shared" si="35"/>
        <v>0</v>
      </c>
      <c r="AS25" s="44"/>
      <c r="AT25" s="44"/>
      <c r="AU25" s="44"/>
      <c r="AV25" s="38">
        <f t="shared" si="16"/>
        <v>0</v>
      </c>
      <c r="AW25" s="38">
        <f t="shared" si="17"/>
        <v>0</v>
      </c>
      <c r="AX25" s="38">
        <f t="shared" si="18"/>
        <v>0</v>
      </c>
      <c r="AY25" s="146">
        <f t="shared" si="9"/>
        <v>0</v>
      </c>
      <c r="AZ25" s="39" t="str">
        <f t="shared" si="42"/>
        <v/>
      </c>
      <c r="BA25" s="40"/>
      <c r="BB25" s="149">
        <f t="shared" si="44"/>
        <v>0</v>
      </c>
      <c r="BC25" s="42">
        <v>0</v>
      </c>
      <c r="BD25" s="53">
        <f t="shared" si="10"/>
        <v>1</v>
      </c>
      <c r="BE25" s="153"/>
      <c r="BF25" s="64"/>
      <c r="BG25" s="59"/>
    </row>
    <row r="26" spans="1:59" s="10" customFormat="1" ht="15" customHeight="1" x14ac:dyDescent="0.25">
      <c r="A26" s="6"/>
      <c r="B26" s="6" t="s">
        <v>32</v>
      </c>
      <c r="C26" s="6">
        <f t="shared" ref="C26:N26" si="45">SUM(C3:C25)</f>
        <v>85</v>
      </c>
      <c r="D26" s="6">
        <f t="shared" si="45"/>
        <v>0</v>
      </c>
      <c r="E26" s="6">
        <f t="shared" si="45"/>
        <v>796</v>
      </c>
      <c r="F26" s="6">
        <f t="shared" si="45"/>
        <v>256</v>
      </c>
      <c r="G26" s="6">
        <f t="shared" si="45"/>
        <v>37</v>
      </c>
      <c r="H26" s="6">
        <f t="shared" si="45"/>
        <v>137</v>
      </c>
      <c r="I26" s="6">
        <f t="shared" si="45"/>
        <v>352</v>
      </c>
      <c r="J26" s="6">
        <f t="shared" si="45"/>
        <v>2</v>
      </c>
      <c r="K26" s="6">
        <f t="shared" si="45"/>
        <v>0</v>
      </c>
      <c r="L26" s="6">
        <f t="shared" si="45"/>
        <v>204</v>
      </c>
      <c r="M26" s="6">
        <f t="shared" si="45"/>
        <v>1665</v>
      </c>
      <c r="N26" s="7">
        <f t="shared" si="45"/>
        <v>942.5</v>
      </c>
      <c r="O26" s="6"/>
      <c r="P26" s="6"/>
      <c r="Q26" s="6"/>
      <c r="R26" s="6"/>
      <c r="S26" s="6"/>
      <c r="T26" s="6"/>
      <c r="U26" s="6"/>
      <c r="V26" s="8">
        <f>SUM(V3:V25)</f>
        <v>946.48</v>
      </c>
      <c r="W26" s="8">
        <f>V26-N26</f>
        <v>3.9800000000000182</v>
      </c>
      <c r="X26" s="6" t="str">
        <f t="shared" si="41"/>
        <v>Overage</v>
      </c>
      <c r="Y26" s="6"/>
      <c r="Z26" s="134">
        <v>2400</v>
      </c>
      <c r="AA26" s="10">
        <f>SUM(AA3:AA25)</f>
        <v>0</v>
      </c>
      <c r="AB26" s="50">
        <f t="shared" si="4"/>
        <v>1</v>
      </c>
      <c r="AC26" s="14"/>
      <c r="AD26" s="6" t="s">
        <v>32</v>
      </c>
      <c r="AE26" s="140">
        <f t="shared" ref="AE26:AJ26" si="46">SUM(AE3:AE25)</f>
        <v>239</v>
      </c>
      <c r="AF26" s="76">
        <f t="shared" si="46"/>
        <v>1</v>
      </c>
      <c r="AG26" s="6">
        <f t="shared" si="46"/>
        <v>0</v>
      </c>
      <c r="AH26" s="6">
        <f t="shared" si="46"/>
        <v>0</v>
      </c>
      <c r="AI26" s="145">
        <f t="shared" si="46"/>
        <v>239</v>
      </c>
      <c r="AJ26" s="7">
        <f t="shared" si="46"/>
        <v>480</v>
      </c>
      <c r="AK26" s="6"/>
      <c r="AL26" s="6"/>
      <c r="AM26" s="6"/>
      <c r="AN26" s="6"/>
      <c r="AO26" s="6"/>
      <c r="AP26" s="6"/>
      <c r="AQ26" s="6"/>
      <c r="AR26" s="8">
        <f t="shared" ref="AR26:AX26" si="47">SUM(AR3:AR25)</f>
        <v>336</v>
      </c>
      <c r="AS26" s="6">
        <f t="shared" si="47"/>
        <v>37</v>
      </c>
      <c r="AT26" s="6">
        <f t="shared" si="47"/>
        <v>40</v>
      </c>
      <c r="AU26" s="6">
        <f t="shared" si="47"/>
        <v>0</v>
      </c>
      <c r="AV26" s="8">
        <f>SUM(AV3:AV25)</f>
        <v>154</v>
      </c>
      <c r="AW26" s="8">
        <f t="shared" si="47"/>
        <v>0</v>
      </c>
      <c r="AX26" s="7">
        <f t="shared" si="47"/>
        <v>490</v>
      </c>
      <c r="AY26" s="147">
        <f t="shared" si="9"/>
        <v>10</v>
      </c>
      <c r="AZ26" s="6" t="str">
        <f t="shared" si="19"/>
        <v>Overage</v>
      </c>
      <c r="BA26" s="6"/>
      <c r="BB26" s="150">
        <f>SUM(BB3:BB25)</f>
        <v>239</v>
      </c>
      <c r="BC26" s="10">
        <f>SUM(BC3:BC25)</f>
        <v>0</v>
      </c>
      <c r="BD26" s="51">
        <f t="shared" si="10"/>
        <v>1</v>
      </c>
      <c r="BE26" s="154">
        <v>1905</v>
      </c>
      <c r="BF26" s="65"/>
      <c r="BG26" s="60"/>
    </row>
    <row r="27" spans="1:59" ht="21.75" x14ac:dyDescent="0.4">
      <c r="A27" s="52" t="s">
        <v>30</v>
      </c>
      <c r="C27" s="128" t="s">
        <v>57</v>
      </c>
      <c r="L27" s="1"/>
      <c r="M27" s="2"/>
      <c r="W27" s="46">
        <f>SUM(W3:W25)</f>
        <v>3.9800000000000004</v>
      </c>
      <c r="X27" s="13" t="str">
        <f t="shared" si="41"/>
        <v>Overage</v>
      </c>
      <c r="AC27" s="12"/>
      <c r="AY27" s="148">
        <f>SUM(AY3:AY25)</f>
        <v>10</v>
      </c>
      <c r="AZ27" s="13" t="str">
        <f t="shared" si="19"/>
        <v>Overage</v>
      </c>
      <c r="BA27" s="127" t="s">
        <v>57</v>
      </c>
    </row>
    <row r="28" spans="1:59" ht="15.75" x14ac:dyDescent="0.25">
      <c r="A28" s="12" t="s">
        <v>31</v>
      </c>
      <c r="B28" s="47">
        <v>42855</v>
      </c>
      <c r="C28" s="47"/>
      <c r="AC28" s="12"/>
      <c r="BA28" s="59" t="s">
        <v>57</v>
      </c>
    </row>
    <row r="29" spans="1:59" x14ac:dyDescent="0.25">
      <c r="C29" s="13" t="s">
        <v>58</v>
      </c>
      <c r="AN29" s="13">
        <v>11232</v>
      </c>
      <c r="BE29"/>
    </row>
    <row r="30" spans="1:59" x14ac:dyDescent="0.25">
      <c r="AE30"/>
      <c r="BE30"/>
    </row>
    <row r="31" spans="1:59" x14ac:dyDescent="0.25">
      <c r="Z31" s="10"/>
      <c r="AA31" s="10"/>
      <c r="AB31" s="10"/>
      <c r="AE31"/>
      <c r="BB31" s="10"/>
      <c r="BC31" s="10"/>
      <c r="BD31" s="10"/>
      <c r="BE31"/>
    </row>
    <row r="32" spans="1:59" x14ac:dyDescent="0.25">
      <c r="AE32"/>
      <c r="BE32"/>
    </row>
    <row r="33" spans="31:57" x14ac:dyDescent="0.25">
      <c r="AE33"/>
      <c r="BE33"/>
    </row>
    <row r="34" spans="31:57" x14ac:dyDescent="0.25">
      <c r="AE34"/>
      <c r="BE34"/>
    </row>
    <row r="35" spans="31:57" x14ac:dyDescent="0.25">
      <c r="AE35"/>
      <c r="BE35"/>
    </row>
    <row r="36" spans="31:57" x14ac:dyDescent="0.25">
      <c r="AE36"/>
      <c r="BE36"/>
    </row>
    <row r="37" spans="31:57" x14ac:dyDescent="0.25">
      <c r="AE37"/>
      <c r="BE37"/>
    </row>
    <row r="38" spans="31:57" x14ac:dyDescent="0.25">
      <c r="AE38"/>
      <c r="BE38"/>
    </row>
    <row r="39" spans="31:57" x14ac:dyDescent="0.25">
      <c r="AE39"/>
      <c r="BE39"/>
    </row>
    <row r="40" spans="31:57" x14ac:dyDescent="0.25">
      <c r="AE40"/>
      <c r="BE40"/>
    </row>
    <row r="41" spans="31:57" x14ac:dyDescent="0.25">
      <c r="AE41"/>
      <c r="BE41"/>
    </row>
    <row r="42" spans="31:57" x14ac:dyDescent="0.25">
      <c r="AE42"/>
      <c r="BE42"/>
    </row>
    <row r="43" spans="31:57" x14ac:dyDescent="0.25">
      <c r="AE43"/>
      <c r="BE43"/>
    </row>
    <row r="44" spans="31:57" x14ac:dyDescent="0.25">
      <c r="AE44"/>
      <c r="BE44"/>
    </row>
    <row r="45" spans="31:57" x14ac:dyDescent="0.25">
      <c r="AE45"/>
      <c r="BE45"/>
    </row>
    <row r="46" spans="31:57" x14ac:dyDescent="0.25">
      <c r="AE46"/>
      <c r="BE46"/>
    </row>
    <row r="47" spans="31:57" x14ac:dyDescent="0.25">
      <c r="AE47"/>
      <c r="BE47"/>
    </row>
    <row r="48" spans="31:57" x14ac:dyDescent="0.25">
      <c r="AE48"/>
      <c r="BE48"/>
    </row>
    <row r="49" spans="31:57" x14ac:dyDescent="0.25">
      <c r="AE49"/>
      <c r="BE49"/>
    </row>
  </sheetData>
  <mergeCells count="2">
    <mergeCell ref="C1:AB1"/>
    <mergeCell ref="AC1:BE1"/>
  </mergeCells>
  <conditionalFormatting sqref="O3:R5 O21:R25 AK6:AQ20 O6:U17">
    <cfRule type="cellIs" dxfId="51" priority="148" operator="greaterThan">
      <formula>0</formula>
    </cfRule>
  </conditionalFormatting>
  <conditionalFormatting sqref="AV27:AV1048576 AY2:AY15 AV2:AV25 AW3:AW25 AY17:AY25">
    <cfRule type="cellIs" dxfId="50" priority="146" operator="equal">
      <formula>0</formula>
    </cfRule>
  </conditionalFormatting>
  <conditionalFormatting sqref="AY28:AY1048576">
    <cfRule type="cellIs" dxfId="49" priority="145" operator="equal">
      <formula>0</formula>
    </cfRule>
  </conditionalFormatting>
  <conditionalFormatting sqref="W1 W28:W1048576 W3:W5 W21:W25">
    <cfRule type="cellIs" dxfId="48" priority="144" operator="notBetween">
      <formula>-1</formula>
      <formula>1</formula>
    </cfRule>
  </conditionalFormatting>
  <conditionalFormatting sqref="AY16">
    <cfRule type="cellIs" dxfId="47" priority="140" operator="equal">
      <formula>0</formula>
    </cfRule>
  </conditionalFormatting>
  <conditionalFormatting sqref="O3:R5 O21:R25 AK6:AQ20 O6:U17">
    <cfRule type="cellIs" dxfId="46" priority="127" stopIfTrue="1" operator="equal">
      <formula>" "</formula>
    </cfRule>
    <cfRule type="cellIs" dxfId="45" priority="128" operator="equal">
      <formula>0</formula>
    </cfRule>
  </conditionalFormatting>
  <conditionalFormatting sqref="AL3:AL5 AL21:AL25">
    <cfRule type="cellIs" dxfId="44" priority="120" operator="greaterThan">
      <formula>0</formula>
    </cfRule>
  </conditionalFormatting>
  <conditionalFormatting sqref="AL3:AL5 AL21:AL25">
    <cfRule type="cellIs" dxfId="43" priority="117" stopIfTrue="1" operator="equal">
      <formula>" "</formula>
    </cfRule>
    <cfRule type="cellIs" dxfId="42" priority="118" operator="equal">
      <formula>0</formula>
    </cfRule>
  </conditionalFormatting>
  <conditionalFormatting sqref="AK3:AK5 AK21:AK25">
    <cfRule type="cellIs" dxfId="41" priority="113" operator="greaterThan">
      <formula>0</formula>
    </cfRule>
  </conditionalFormatting>
  <conditionalFormatting sqref="AK3:AK5 AK21:AK25">
    <cfRule type="cellIs" dxfId="40" priority="111" stopIfTrue="1" operator="equal">
      <formula>" "</formula>
    </cfRule>
    <cfRule type="cellIs" dxfId="39" priority="112" operator="equal">
      <formula>0</formula>
    </cfRule>
  </conditionalFormatting>
  <conditionalFormatting sqref="AM3:AP5 AM21:AP25">
    <cfRule type="cellIs" dxfId="38" priority="107" operator="greaterThan">
      <formula>0</formula>
    </cfRule>
  </conditionalFormatting>
  <conditionalFormatting sqref="AM3:AP5 AM21:AP25">
    <cfRule type="cellIs" dxfId="37" priority="105" stopIfTrue="1" operator="equal">
      <formula>" "</formula>
    </cfRule>
    <cfRule type="cellIs" dxfId="36" priority="106" operator="equal">
      <formula>0</formula>
    </cfRule>
  </conditionalFormatting>
  <conditionalFormatting sqref="T3:T5 T21:T25">
    <cfRule type="cellIs" dxfId="35" priority="88" operator="greaterThan">
      <formula>0</formula>
    </cfRule>
  </conditionalFormatting>
  <conditionalFormatting sqref="T3:T5 T21:T25">
    <cfRule type="cellIs" dxfId="34" priority="85" stopIfTrue="1" operator="equal">
      <formula>" "</formula>
    </cfRule>
    <cfRule type="cellIs" dxfId="33" priority="86" operator="equal">
      <formula>0</formula>
    </cfRule>
  </conditionalFormatting>
  <conditionalFormatting sqref="S3:S5 S21:S25">
    <cfRule type="cellIs" dxfId="32" priority="84" operator="greaterThan">
      <formula>0</formula>
    </cfRule>
  </conditionalFormatting>
  <conditionalFormatting sqref="S3:S5 S21:S25">
    <cfRule type="cellIs" dxfId="31" priority="81" stopIfTrue="1" operator="equal">
      <formula>" "</formula>
    </cfRule>
    <cfRule type="cellIs" dxfId="30" priority="82" operator="equal">
      <formula>0</formula>
    </cfRule>
  </conditionalFormatting>
  <conditionalFormatting sqref="U3:U5 U21:U25">
    <cfRule type="cellIs" dxfId="29" priority="80" operator="greaterThan">
      <formula>0</formula>
    </cfRule>
  </conditionalFormatting>
  <conditionalFormatting sqref="U3:U5 U21:U25">
    <cfRule type="cellIs" dxfId="28" priority="77" stopIfTrue="1" operator="equal">
      <formula>" "</formula>
    </cfRule>
    <cfRule type="cellIs" dxfId="27" priority="78" operator="equal">
      <formula>0</formula>
    </cfRule>
  </conditionalFormatting>
  <conditionalFormatting sqref="AQ3:AQ5 AQ21:AQ25">
    <cfRule type="cellIs" dxfId="26" priority="72" operator="greaterThan">
      <formula>0</formula>
    </cfRule>
  </conditionalFormatting>
  <conditionalFormatting sqref="AQ3:AQ5 AQ21:AQ25">
    <cfRule type="cellIs" dxfId="25" priority="70" stopIfTrue="1" operator="equal">
      <formula>" "</formula>
    </cfRule>
    <cfRule type="cellIs" dxfId="24" priority="71" operator="equal">
      <formula>0</formula>
    </cfRule>
  </conditionalFormatting>
  <conditionalFormatting sqref="O18:R18">
    <cfRule type="cellIs" dxfId="23" priority="54" operator="greaterThan">
      <formula>0</formula>
    </cfRule>
  </conditionalFormatting>
  <conditionalFormatting sqref="O18:R18">
    <cfRule type="cellIs" dxfId="22" priority="52" stopIfTrue="1" operator="equal">
      <formula>" "</formula>
    </cfRule>
    <cfRule type="cellIs" dxfId="21" priority="53" operator="equal">
      <formula>0</formula>
    </cfRule>
  </conditionalFormatting>
  <conditionalFormatting sqref="T18">
    <cfRule type="cellIs" dxfId="20" priority="51" operator="greaterThan">
      <formula>0</formula>
    </cfRule>
  </conditionalFormatting>
  <conditionalFormatting sqref="T18">
    <cfRule type="cellIs" dxfId="19" priority="49" stopIfTrue="1" operator="equal">
      <formula>" "</formula>
    </cfRule>
    <cfRule type="cellIs" dxfId="18" priority="50" operator="equal">
      <formula>0</formula>
    </cfRule>
  </conditionalFormatting>
  <conditionalFormatting sqref="S18">
    <cfRule type="cellIs" dxfId="17" priority="48" operator="greaterThan">
      <formula>0</formula>
    </cfRule>
  </conditionalFormatting>
  <conditionalFormatting sqref="S18">
    <cfRule type="cellIs" dxfId="16" priority="46" stopIfTrue="1" operator="equal">
      <formula>" "</formula>
    </cfRule>
    <cfRule type="cellIs" dxfId="15" priority="47" operator="equal">
      <formula>0</formula>
    </cfRule>
  </conditionalFormatting>
  <conditionalFormatting sqref="U18">
    <cfRule type="cellIs" dxfId="14" priority="45" operator="greaterThan">
      <formula>0</formula>
    </cfRule>
  </conditionalFormatting>
  <conditionalFormatting sqref="U18">
    <cfRule type="cellIs" dxfId="13" priority="43" stopIfTrue="1" operator="equal">
      <formula>" "</formula>
    </cfRule>
    <cfRule type="cellIs" dxfId="12" priority="44" operator="equal">
      <formula>0</formula>
    </cfRule>
  </conditionalFormatting>
  <conditionalFormatting sqref="O19:R20">
    <cfRule type="cellIs" dxfId="11" priority="24" operator="greaterThan">
      <formula>0</formula>
    </cfRule>
  </conditionalFormatting>
  <conditionalFormatting sqref="O19:R20">
    <cfRule type="cellIs" dxfId="10" priority="22" stopIfTrue="1" operator="equal">
      <formula>" "</formula>
    </cfRule>
    <cfRule type="cellIs" dxfId="9" priority="23" operator="equal">
      <formula>0</formula>
    </cfRule>
  </conditionalFormatting>
  <conditionalFormatting sqref="T19:T20">
    <cfRule type="cellIs" dxfId="8" priority="21" operator="greaterThan">
      <formula>0</formula>
    </cfRule>
  </conditionalFormatting>
  <conditionalFormatting sqref="T19:T20">
    <cfRule type="cellIs" dxfId="7" priority="19" stopIfTrue="1" operator="equal">
      <formula>" "</formula>
    </cfRule>
    <cfRule type="cellIs" dxfId="6" priority="20" operator="equal">
      <formula>0</formula>
    </cfRule>
  </conditionalFormatting>
  <conditionalFormatting sqref="S19:S20">
    <cfRule type="cellIs" dxfId="5" priority="18" operator="greaterThan">
      <formula>0</formula>
    </cfRule>
  </conditionalFormatting>
  <conditionalFormatting sqref="S19:S20">
    <cfRule type="cellIs" dxfId="4" priority="16" stopIfTrue="1" operator="equal">
      <formula>" "</formula>
    </cfRule>
    <cfRule type="cellIs" dxfId="3" priority="17" operator="equal">
      <formula>0</formula>
    </cfRule>
  </conditionalFormatting>
  <conditionalFormatting sqref="U19:U20">
    <cfRule type="cellIs" dxfId="2" priority="15" operator="greaterThan">
      <formula>0</formula>
    </cfRule>
  </conditionalFormatting>
  <conditionalFormatting sqref="U19:U20">
    <cfRule type="cellIs" dxfId="1" priority="13" stopIfTrue="1" operator="equal">
      <formula>" "</formula>
    </cfRule>
    <cfRule type="cellIs" dxfId="0" priority="14" operator="equal">
      <formula>0</formula>
    </cfRule>
  </conditionalFormatting>
  <pageMargins left="0.7" right="0.7" top="0.75" bottom="0.75" header="0.3" footer="0.3"/>
  <pageSetup scale="84" fitToWidth="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2017-05-30T14:30:04Z</dcterms:modified>
</cp:coreProperties>
</file>