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00" windowHeight="9135" activeTab="1"/>
  </bookViews>
  <sheets>
    <sheet name="Template" sheetId="1" r:id="rId1"/>
    <sheet name="June" sheetId="2" r:id="rId2"/>
  </sheets>
  <definedNames>
    <definedName name="_xlnm.Print_Area" localSheetId="1">June!$A$1:$BE$29</definedName>
  </definedNames>
  <calcPr calcId="145621"/>
</workbook>
</file>

<file path=xl/calcChain.xml><?xml version="1.0" encoding="utf-8"?>
<calcChain xmlns="http://schemas.openxmlformats.org/spreadsheetml/2006/main">
  <c r="AV29" i="2" l="1"/>
  <c r="AS29" i="2"/>
  <c r="AB28" i="2"/>
  <c r="AB27" i="2"/>
  <c r="AA29" i="2"/>
  <c r="V29" i="2"/>
  <c r="H29" i="2"/>
  <c r="AI12" i="2" l="1"/>
  <c r="AT29" i="2" l="1"/>
  <c r="AR28" i="2"/>
  <c r="AI28" i="2"/>
  <c r="AJ28" i="2"/>
  <c r="BB28" i="2"/>
  <c r="BD28" i="2"/>
  <c r="I29" i="2"/>
  <c r="G29" i="2"/>
  <c r="F29" i="2"/>
  <c r="E29" i="2"/>
  <c r="C29" i="2"/>
  <c r="AV28" i="2" l="1"/>
  <c r="AX28" i="2" s="1"/>
  <c r="AV27" i="2"/>
  <c r="AR27" i="2"/>
  <c r="AI27" i="2"/>
  <c r="AJ27" i="2"/>
  <c r="BB27" i="2"/>
  <c r="BD27" i="2" s="1"/>
  <c r="AD29" i="2"/>
  <c r="AD25" i="2"/>
  <c r="AD24" i="2"/>
  <c r="L29" i="2"/>
  <c r="AX27" i="2" l="1"/>
  <c r="AY27" i="2" s="1"/>
  <c r="AY28" i="2"/>
  <c r="AV26" i="2"/>
  <c r="AR26" i="2"/>
  <c r="AI26" i="2"/>
  <c r="AJ26" i="2"/>
  <c r="BB26" i="2"/>
  <c r="AX26" i="2" l="1"/>
  <c r="AY26" i="2" s="1"/>
  <c r="V28" i="2"/>
  <c r="V27" i="2"/>
  <c r="V26" i="2"/>
  <c r="V25" i="2" l="1"/>
  <c r="AE29" i="2" l="1"/>
  <c r="BB25" i="2"/>
  <c r="BB24" i="2"/>
  <c r="BB23" i="2"/>
  <c r="BB22" i="2"/>
  <c r="AV25" i="2"/>
  <c r="AV24" i="2"/>
  <c r="AR25" i="2"/>
  <c r="AR24" i="2"/>
  <c r="AJ25" i="2"/>
  <c r="AI25" i="2"/>
  <c r="AJ24" i="2"/>
  <c r="AI24" i="2"/>
  <c r="AX24" i="2" l="1"/>
  <c r="AY24" i="2" s="1"/>
  <c r="AX25" i="2"/>
  <c r="AY25" i="2" s="1"/>
  <c r="V24" i="2"/>
  <c r="AD15" i="2" l="1"/>
  <c r="Z12" i="2"/>
  <c r="AB12" i="2" s="1"/>
  <c r="Z11" i="2"/>
  <c r="AB11" i="2" s="1"/>
  <c r="Z26" i="2"/>
  <c r="AB26" i="2" s="1"/>
  <c r="Z25" i="2"/>
  <c r="AB25" i="2" s="1"/>
  <c r="Z24" i="2"/>
  <c r="AB24" i="2" s="1"/>
  <c r="Z23" i="2"/>
  <c r="AB23" i="2" s="1"/>
  <c r="Z22" i="2"/>
  <c r="AB22" i="2" s="1"/>
  <c r="AJ23" i="2" l="1"/>
  <c r="V23" i="2" l="1"/>
  <c r="BD26" i="2" l="1"/>
  <c r="BD25" i="2"/>
  <c r="BD24" i="2"/>
  <c r="BD23" i="2"/>
  <c r="BD22" i="2"/>
  <c r="AZ28" i="2"/>
  <c r="AZ27" i="2"/>
  <c r="AZ26" i="2"/>
  <c r="AZ25" i="2"/>
  <c r="AZ24" i="2"/>
  <c r="AR23" i="2"/>
  <c r="AI23" i="2"/>
  <c r="AJ22" i="2"/>
  <c r="AI22" i="2"/>
  <c r="AR22" i="2"/>
  <c r="AD23" i="2"/>
  <c r="AD22" i="2"/>
  <c r="V22" i="2"/>
  <c r="V19" i="2"/>
  <c r="BB5" i="2" l="1"/>
  <c r="AB5" i="2"/>
  <c r="AB4" i="2"/>
  <c r="AW18" i="2" l="1"/>
  <c r="V12" i="2" l="1"/>
  <c r="AY21" i="2" l="1"/>
  <c r="AY20" i="2"/>
  <c r="AV23" i="2"/>
  <c r="AX23" i="2" s="1"/>
  <c r="AY23" i="2" s="1"/>
  <c r="AZ23" i="2" s="1"/>
  <c r="AV22" i="2"/>
  <c r="AX22" i="2" s="1"/>
  <c r="AY22" i="2" s="1"/>
  <c r="AZ22" i="2" s="1"/>
  <c r="AV21" i="2"/>
  <c r="AV20" i="2"/>
  <c r="AV19" i="2"/>
  <c r="AV18" i="2"/>
  <c r="AV17" i="2"/>
  <c r="AV16" i="2"/>
  <c r="AV15" i="2"/>
  <c r="AV14" i="2"/>
  <c r="AV13" i="2"/>
  <c r="AV12" i="2"/>
  <c r="BB12" i="2"/>
  <c r="BD12" i="2" s="1"/>
  <c r="AV11" i="2"/>
  <c r="BB11" i="2"/>
  <c r="BD11" i="2" s="1"/>
  <c r="V11" i="2"/>
  <c r="AD14" i="2" l="1"/>
  <c r="AD13" i="2"/>
  <c r="AD12" i="2"/>
  <c r="AD11" i="2"/>
  <c r="BB4" i="2" l="1"/>
  <c r="BD4" i="2" s="1"/>
  <c r="AV4" i="2"/>
  <c r="AR4" i="2"/>
  <c r="AJ4" i="2"/>
  <c r="AI4" i="2"/>
  <c r="V4" i="2"/>
  <c r="N4" i="2"/>
  <c r="M4" i="2"/>
  <c r="AX4" i="2" l="1"/>
  <c r="AY4" i="2"/>
  <c r="AZ4" i="2" s="1"/>
  <c r="W4" i="2"/>
  <c r="X4" i="2" s="1"/>
  <c r="N24" i="2"/>
  <c r="W24" i="2" s="1"/>
  <c r="X24" i="2" s="1"/>
  <c r="M24" i="2"/>
  <c r="BE24" i="2" s="1"/>
  <c r="N23" i="2"/>
  <c r="W23" i="2" s="1"/>
  <c r="X23" i="2" s="1"/>
  <c r="M23" i="2"/>
  <c r="N22" i="2"/>
  <c r="W22" i="2" s="1"/>
  <c r="X22" i="2" s="1"/>
  <c r="M22" i="2"/>
  <c r="N21" i="2"/>
  <c r="M21" i="2"/>
  <c r="N20" i="2"/>
  <c r="M20" i="2"/>
  <c r="BB19" i="2"/>
  <c r="BD19" i="2" s="1"/>
  <c r="AW19" i="2"/>
  <c r="AR19" i="2"/>
  <c r="AJ19" i="2"/>
  <c r="AI19" i="2"/>
  <c r="Z19" i="2"/>
  <c r="AB19" i="2" s="1"/>
  <c r="N19" i="2"/>
  <c r="M19" i="2"/>
  <c r="BB18" i="2"/>
  <c r="BD18" i="2" s="1"/>
  <c r="AR18" i="2"/>
  <c r="AJ18" i="2"/>
  <c r="AI18" i="2"/>
  <c r="AD18" i="2"/>
  <c r="Z18" i="2"/>
  <c r="AB18" i="2" s="1"/>
  <c r="V18" i="2"/>
  <c r="N18" i="2"/>
  <c r="M18" i="2"/>
  <c r="BB17" i="2"/>
  <c r="BD17" i="2" s="1"/>
  <c r="AW17" i="2"/>
  <c r="AR17" i="2"/>
  <c r="AJ17" i="2"/>
  <c r="AI17" i="2"/>
  <c r="AD17" i="2"/>
  <c r="Z17" i="2"/>
  <c r="AB17" i="2" s="1"/>
  <c r="V17" i="2"/>
  <c r="N17" i="2"/>
  <c r="M17" i="2"/>
  <c r="BB16" i="2"/>
  <c r="BD16" i="2" s="1"/>
  <c r="AW16" i="2"/>
  <c r="AR16" i="2"/>
  <c r="AJ16" i="2"/>
  <c r="AI16" i="2"/>
  <c r="AD16" i="2"/>
  <c r="Z16" i="2"/>
  <c r="AB16" i="2" s="1"/>
  <c r="V16" i="2"/>
  <c r="N16" i="2"/>
  <c r="M16" i="2"/>
  <c r="BB15" i="2"/>
  <c r="BD15" i="2" s="1"/>
  <c r="AW15" i="2"/>
  <c r="AR15" i="2"/>
  <c r="AJ15" i="2"/>
  <c r="AI15" i="2"/>
  <c r="Z15" i="2"/>
  <c r="AB15" i="2" s="1"/>
  <c r="V15" i="2"/>
  <c r="N15" i="2"/>
  <c r="M15" i="2"/>
  <c r="BB14" i="2"/>
  <c r="BD14" i="2" s="1"/>
  <c r="AW14" i="2"/>
  <c r="AR14" i="2"/>
  <c r="AJ14" i="2"/>
  <c r="AI14" i="2"/>
  <c r="Z14" i="2"/>
  <c r="AB14" i="2" s="1"/>
  <c r="V14" i="2"/>
  <c r="N14" i="2"/>
  <c r="M14" i="2"/>
  <c r="BB13" i="2"/>
  <c r="BD13" i="2" s="1"/>
  <c r="AW13" i="2"/>
  <c r="AR13" i="2"/>
  <c r="AJ13" i="2"/>
  <c r="AI13" i="2"/>
  <c r="Z13" i="2"/>
  <c r="AB13" i="2" s="1"/>
  <c r="V13" i="2"/>
  <c r="N13" i="2"/>
  <c r="M13" i="2"/>
  <c r="AR12" i="2"/>
  <c r="AX12" i="2" s="1"/>
  <c r="AJ12" i="2"/>
  <c r="N12" i="2"/>
  <c r="W12" i="2" s="1"/>
  <c r="X12" i="2" s="1"/>
  <c r="M12" i="2"/>
  <c r="AR11" i="2"/>
  <c r="AX11" i="2" s="1"/>
  <c r="AJ11" i="2"/>
  <c r="AI11" i="2"/>
  <c r="N11" i="2"/>
  <c r="W11" i="2" s="1"/>
  <c r="X11" i="2" s="1"/>
  <c r="M11" i="2"/>
  <c r="BB10" i="2"/>
  <c r="BD10" i="2" s="1"/>
  <c r="AW10" i="2"/>
  <c r="AV10" i="2"/>
  <c r="AR10" i="2"/>
  <c r="AJ10" i="2"/>
  <c r="AI10" i="2"/>
  <c r="Z10" i="2"/>
  <c r="AB10" i="2" s="1"/>
  <c r="V10" i="2"/>
  <c r="N10" i="2"/>
  <c r="M10" i="2"/>
  <c r="BB9" i="2"/>
  <c r="BD9" i="2" s="1"/>
  <c r="AW9" i="2"/>
  <c r="AV9" i="2"/>
  <c r="AR9" i="2"/>
  <c r="AJ9" i="2"/>
  <c r="AI9" i="2"/>
  <c r="AD9" i="2"/>
  <c r="Z9" i="2"/>
  <c r="AB9" i="2" s="1"/>
  <c r="V9" i="2"/>
  <c r="N9" i="2"/>
  <c r="M9" i="2"/>
  <c r="BB8" i="2"/>
  <c r="BD8" i="2" s="1"/>
  <c r="AW8" i="2"/>
  <c r="AV8" i="2"/>
  <c r="AR8" i="2"/>
  <c r="AJ8" i="2"/>
  <c r="AI8" i="2"/>
  <c r="AD8" i="2"/>
  <c r="Z8" i="2"/>
  <c r="AB8" i="2" s="1"/>
  <c r="V8" i="2"/>
  <c r="N8" i="2"/>
  <c r="M8" i="2"/>
  <c r="BB7" i="2"/>
  <c r="BD7" i="2" s="1"/>
  <c r="AW7" i="2"/>
  <c r="AV7" i="2"/>
  <c r="AR7" i="2"/>
  <c r="AJ7" i="2"/>
  <c r="AI7" i="2"/>
  <c r="AD7" i="2"/>
  <c r="Z7" i="2"/>
  <c r="AB7" i="2" s="1"/>
  <c r="V7" i="2"/>
  <c r="N7" i="2"/>
  <c r="M7" i="2"/>
  <c r="BB6" i="2"/>
  <c r="BD6" i="2" s="1"/>
  <c r="AW6" i="2"/>
  <c r="AV6" i="2"/>
  <c r="AR6" i="2"/>
  <c r="AJ6" i="2"/>
  <c r="AI6" i="2"/>
  <c r="AD6" i="2"/>
  <c r="Z6" i="2"/>
  <c r="AB6" i="2" s="1"/>
  <c r="V6" i="2"/>
  <c r="N6" i="2"/>
  <c r="M6" i="2"/>
  <c r="BD5" i="2"/>
  <c r="AV5" i="2"/>
  <c r="AR5" i="2"/>
  <c r="AJ5" i="2"/>
  <c r="AI5" i="2"/>
  <c r="V5" i="2"/>
  <c r="N5" i="2"/>
  <c r="M5" i="2"/>
  <c r="BB3" i="2"/>
  <c r="BD3" i="2" s="1"/>
  <c r="AW3" i="2"/>
  <c r="AV3" i="2"/>
  <c r="AR3" i="2"/>
  <c r="AJ3" i="2"/>
  <c r="AI3" i="2"/>
  <c r="AD3" i="2"/>
  <c r="Z3" i="2"/>
  <c r="AB3" i="2" s="1"/>
  <c r="V3" i="2"/>
  <c r="N3" i="2"/>
  <c r="M3" i="2"/>
  <c r="AR29" i="2" l="1"/>
  <c r="AX19" i="2"/>
  <c r="AY19" i="2" s="1"/>
  <c r="AZ19" i="2" s="1"/>
  <c r="AJ29" i="2"/>
  <c r="BB29" i="2"/>
  <c r="AY11" i="2"/>
  <c r="AZ11" i="2" s="1"/>
  <c r="AI29" i="2"/>
  <c r="BE10" i="2"/>
  <c r="AX5" i="2"/>
  <c r="AY5" i="2" s="1"/>
  <c r="AZ5" i="2" s="1"/>
  <c r="W6" i="2"/>
  <c r="X6" i="2" s="1"/>
  <c r="BE5" i="2"/>
  <c r="BE6" i="2" s="1"/>
  <c r="BE7" i="2" s="1"/>
  <c r="BE8" i="2" s="1"/>
  <c r="BE9" i="2" s="1"/>
  <c r="BE11" i="2"/>
  <c r="BE12" i="2" s="1"/>
  <c r="BE13" i="2" s="1"/>
  <c r="BE14" i="2" s="1"/>
  <c r="BE15" i="2" s="1"/>
  <c r="BE16" i="2" s="1"/>
  <c r="BE4" i="2"/>
  <c r="AX17" i="2"/>
  <c r="AY17" i="2" s="1"/>
  <c r="AZ17" i="2" s="1"/>
  <c r="BE17" i="2"/>
  <c r="BE18" i="2" s="1"/>
  <c r="BE19" i="2" s="1"/>
  <c r="BE20" i="2" s="1"/>
  <c r="BE21" i="2" s="1"/>
  <c r="BE22" i="2" s="1"/>
  <c r="BE23" i="2" s="1"/>
  <c r="BE29" i="2" s="1"/>
  <c r="AY12" i="2"/>
  <c r="AZ12" i="2" s="1"/>
  <c r="W8" i="2"/>
  <c r="X8" i="2" s="1"/>
  <c r="W17" i="2"/>
  <c r="X17" i="2" s="1"/>
  <c r="AX18" i="2"/>
  <c r="AX6" i="2"/>
  <c r="AY6" i="2" s="1"/>
  <c r="AZ6" i="2" s="1"/>
  <c r="AX8" i="2"/>
  <c r="AY8" i="2" s="1"/>
  <c r="AZ8" i="2" s="1"/>
  <c r="W9" i="2"/>
  <c r="X9" i="2" s="1"/>
  <c r="W10" i="2"/>
  <c r="X10" i="2" s="1"/>
  <c r="W13" i="2"/>
  <c r="X13" i="2" s="1"/>
  <c r="W14" i="2"/>
  <c r="X14" i="2" s="1"/>
  <c r="W15" i="2"/>
  <c r="X15" i="2" s="1"/>
  <c r="W16" i="2"/>
  <c r="X16" i="2" s="1"/>
  <c r="W18" i="2"/>
  <c r="X18" i="2" s="1"/>
  <c r="W3" i="2"/>
  <c r="X3" i="2" s="1"/>
  <c r="AX3" i="2"/>
  <c r="AY3" i="2" s="1"/>
  <c r="AZ3" i="2" s="1"/>
  <c r="W7" i="2"/>
  <c r="X7" i="2" s="1"/>
  <c r="AX7" i="2"/>
  <c r="AY7" i="2" s="1"/>
  <c r="AZ7" i="2" s="1"/>
  <c r="W5" i="2"/>
  <c r="X5" i="2" s="1"/>
  <c r="AX9" i="2"/>
  <c r="AY9" i="2" s="1"/>
  <c r="AZ9" i="2" s="1"/>
  <c r="AX10" i="2"/>
  <c r="AY10" i="2" s="1"/>
  <c r="AZ10" i="2" s="1"/>
  <c r="AX13" i="2"/>
  <c r="AX14" i="2"/>
  <c r="AX15" i="2"/>
  <c r="AX16" i="2"/>
  <c r="W19" i="2"/>
  <c r="X19" i="2" s="1"/>
  <c r="N28" i="2"/>
  <c r="W28" i="2" s="1"/>
  <c r="X28" i="2" s="1"/>
  <c r="N27" i="2"/>
  <c r="W27" i="2" s="1"/>
  <c r="X27" i="2" s="1"/>
  <c r="N26" i="2"/>
  <c r="W26" i="2" s="1"/>
  <c r="X26" i="2" s="1"/>
  <c r="N25" i="2"/>
  <c r="X25" i="2" s="1"/>
  <c r="M28" i="2"/>
  <c r="M27" i="2"/>
  <c r="M26" i="2"/>
  <c r="M25" i="2"/>
  <c r="BE25" i="2" s="1"/>
  <c r="M29" i="2" l="1"/>
  <c r="BE26" i="2"/>
  <c r="N29" i="2"/>
  <c r="BE27" i="2"/>
  <c r="BE28" i="2" s="1"/>
  <c r="AX29" i="2"/>
  <c r="AY29" i="2" s="1"/>
  <c r="AY18" i="2"/>
  <c r="AZ18" i="2" s="1"/>
  <c r="AY15" i="2"/>
  <c r="AZ15" i="2" s="1"/>
  <c r="AY14" i="2"/>
  <c r="AZ14" i="2" s="1"/>
  <c r="AY13" i="2"/>
  <c r="AZ13" i="2" s="1"/>
  <c r="AY16" i="2"/>
  <c r="AZ16" i="2" s="1"/>
  <c r="BC29" i="2" l="1"/>
  <c r="AU29" i="2"/>
  <c r="AH29" i="2"/>
  <c r="AG29" i="2"/>
  <c r="AF29" i="2"/>
  <c r="K29" i="2"/>
  <c r="J29" i="2"/>
  <c r="D29" i="2"/>
  <c r="AW29" i="2" l="1"/>
  <c r="AB29" i="2"/>
  <c r="BD29" i="2"/>
  <c r="E3" i="1"/>
  <c r="W29" i="2" l="1"/>
  <c r="X29" i="2" s="1"/>
  <c r="AZ29" i="2"/>
  <c r="X30" i="2"/>
  <c r="AY30" i="2"/>
  <c r="AZ30" i="2" s="1"/>
  <c r="N24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N16" i="1" l="1"/>
  <c r="AV10" i="1"/>
  <c r="AI10" i="1"/>
  <c r="AJ10" i="1"/>
  <c r="BB10" i="1"/>
  <c r="BD10" i="1" s="1"/>
  <c r="M24" i="1" l="1"/>
  <c r="N10" i="1"/>
  <c r="M10" i="1"/>
  <c r="AR10" i="1" l="1"/>
  <c r="AX10" i="1" s="1"/>
  <c r="AY10" i="1" s="1"/>
  <c r="AV4" i="1"/>
  <c r="AV5" i="1"/>
  <c r="AV6" i="1"/>
  <c r="AV7" i="1"/>
  <c r="AV8" i="1"/>
  <c r="AV9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" i="1"/>
  <c r="AT34" i="1"/>
  <c r="AS34" i="1"/>
  <c r="AV34" i="1" l="1"/>
  <c r="V10" i="1"/>
  <c r="W10" i="1" s="1"/>
  <c r="X10" i="1" s="1"/>
  <c r="AI6" i="1"/>
  <c r="M3" i="1"/>
  <c r="M4" i="1"/>
  <c r="M5" i="1"/>
  <c r="M6" i="1"/>
  <c r="M7" i="1"/>
  <c r="M8" i="1"/>
  <c r="M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D34" i="1"/>
  <c r="AW4" i="1"/>
  <c r="AW5" i="1"/>
  <c r="AW6" i="1"/>
  <c r="AW7" i="1"/>
  <c r="AW8" i="1"/>
  <c r="AW9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" i="1"/>
  <c r="BB3" i="1" l="1"/>
  <c r="BB5" i="1"/>
  <c r="BB6" i="1"/>
  <c r="BB7" i="1"/>
  <c r="BB8" i="1"/>
  <c r="BB9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4" i="1"/>
  <c r="AI3" i="1" l="1"/>
  <c r="AW34" i="1"/>
  <c r="AU34" i="1"/>
  <c r="AJ12" i="1"/>
  <c r="BE3" i="1" l="1"/>
  <c r="AI25" i="1"/>
  <c r="AI26" i="1"/>
  <c r="AI27" i="1"/>
  <c r="AI28" i="1"/>
  <c r="AI29" i="1"/>
  <c r="AI30" i="1"/>
  <c r="AI31" i="1"/>
  <c r="AI32" i="1"/>
  <c r="AI33" i="1"/>
  <c r="AI5" i="1"/>
  <c r="AI7" i="1"/>
  <c r="AI8" i="1"/>
  <c r="BE8" i="1" s="1"/>
  <c r="AI9" i="1"/>
  <c r="AI11" i="1"/>
  <c r="AI12" i="1"/>
  <c r="AI13" i="1"/>
  <c r="AI14" i="1"/>
  <c r="AI15" i="1"/>
  <c r="BE15" i="1" s="1"/>
  <c r="AI16" i="1"/>
  <c r="AI17" i="1"/>
  <c r="AI18" i="1"/>
  <c r="AI19" i="1"/>
  <c r="AI20" i="1"/>
  <c r="AI21" i="1"/>
  <c r="AI22" i="1"/>
  <c r="AI23" i="1"/>
  <c r="AI24" i="1"/>
  <c r="AI4" i="1"/>
  <c r="BE16" i="1" l="1"/>
  <c r="BE17" i="1" s="1"/>
  <c r="BE18" i="1" s="1"/>
  <c r="BE19" i="1" s="1"/>
  <c r="BE20" i="1" s="1"/>
  <c r="BE21" i="1"/>
  <c r="BE22" i="1" s="1"/>
  <c r="BE23" i="1" s="1"/>
  <c r="BE24" i="1" s="1"/>
  <c r="BE25" i="1" s="1"/>
  <c r="BE26" i="1" s="1"/>
  <c r="V11" i="1"/>
  <c r="BE4" i="1"/>
  <c r="BE5" i="1" s="1"/>
  <c r="AR3" i="1"/>
  <c r="AX3" i="1" s="1"/>
  <c r="BE27" i="1" l="1"/>
  <c r="AR20" i="1"/>
  <c r="AX20" i="1" s="1"/>
  <c r="AR11" i="1"/>
  <c r="AX11" i="1" s="1"/>
  <c r="AR24" i="1"/>
  <c r="AX24" i="1" s="1"/>
  <c r="AR8" i="1"/>
  <c r="AX8" i="1" s="1"/>
  <c r="AR5" i="1"/>
  <c r="AX5" i="1" s="1"/>
  <c r="AR16" i="1"/>
  <c r="AX16" i="1" s="1"/>
  <c r="AR30" i="1"/>
  <c r="AX30" i="1" s="1"/>
  <c r="AR32" i="1"/>
  <c r="AX32" i="1" s="1"/>
  <c r="AR31" i="1"/>
  <c r="AX31" i="1" s="1"/>
  <c r="AR4" i="1"/>
  <c r="AX4" i="1" s="1"/>
  <c r="AR9" i="1"/>
  <c r="AR7" i="1"/>
  <c r="AX7" i="1" s="1"/>
  <c r="AR17" i="1"/>
  <c r="AX17" i="1" s="1"/>
  <c r="AR21" i="1"/>
  <c r="AX21" i="1" s="1"/>
  <c r="AR19" i="1"/>
  <c r="AX19" i="1" s="1"/>
  <c r="AR22" i="1"/>
  <c r="AX22" i="1" s="1"/>
  <c r="AR15" i="1"/>
  <c r="AX15" i="1" s="1"/>
  <c r="AR13" i="1"/>
  <c r="AX13" i="1" s="1"/>
  <c r="AR14" i="1"/>
  <c r="AX14" i="1" s="1"/>
  <c r="AR28" i="1"/>
  <c r="AX28" i="1" s="1"/>
  <c r="AR29" i="1"/>
  <c r="AX29" i="1" s="1"/>
  <c r="AR18" i="1"/>
  <c r="AX18" i="1" s="1"/>
  <c r="AR27" i="1"/>
  <c r="AX27" i="1" s="1"/>
  <c r="AR23" i="1"/>
  <c r="AX23" i="1" s="1"/>
  <c r="AR33" i="1"/>
  <c r="AX33" i="1" s="1"/>
  <c r="AR12" i="1"/>
  <c r="AX12" i="1" s="1"/>
  <c r="AR25" i="1"/>
  <c r="AX25" i="1" s="1"/>
  <c r="AR6" i="1"/>
  <c r="AX6" i="1" s="1"/>
  <c r="AR26" i="1"/>
  <c r="AX26" i="1" s="1"/>
  <c r="AX9" i="1" l="1"/>
  <c r="AX34" i="1" s="1"/>
  <c r="AR34" i="1"/>
  <c r="BC34" i="1"/>
  <c r="BE29" i="1" l="1"/>
  <c r="BE30" i="1" s="1"/>
  <c r="AA34" i="1"/>
  <c r="AC31" i="1"/>
  <c r="AC32" i="1"/>
  <c r="AC33" i="1"/>
  <c r="AC3" i="1"/>
  <c r="V3" i="1" l="1"/>
  <c r="V14" i="1"/>
  <c r="V30" i="1"/>
  <c r="V6" i="1"/>
  <c r="V9" i="1"/>
  <c r="V7" i="1"/>
  <c r="V13" i="1"/>
  <c r="V5" i="1"/>
  <c r="V4" i="1"/>
  <c r="V8" i="1"/>
  <c r="V12" i="1"/>
  <c r="V32" i="1"/>
  <c r="V25" i="1"/>
  <c r="V21" i="1"/>
  <c r="V24" i="1"/>
  <c r="V27" i="1"/>
  <c r="V28" i="1"/>
  <c r="V15" i="1"/>
  <c r="V31" i="1"/>
  <c r="V26" i="1"/>
  <c r="V22" i="1"/>
  <c r="V20" i="1"/>
  <c r="V23" i="1"/>
  <c r="V19" i="1"/>
  <c r="V17" i="1"/>
  <c r="V16" i="1"/>
  <c r="V29" i="1"/>
  <c r="V18" i="1"/>
  <c r="V33" i="1"/>
  <c r="BE6" i="1"/>
  <c r="BE7" i="1" s="1"/>
  <c r="BE9" i="1" s="1"/>
  <c r="BE10" i="1" s="1"/>
  <c r="Z5" i="1"/>
  <c r="AB5" i="1" s="1"/>
  <c r="Z6" i="1"/>
  <c r="Z7" i="1"/>
  <c r="AB7" i="1" s="1"/>
  <c r="Z8" i="1"/>
  <c r="AB8" i="1" s="1"/>
  <c r="Z9" i="1"/>
  <c r="AB9" i="1" s="1"/>
  <c r="Z11" i="1"/>
  <c r="AB11" i="1" s="1"/>
  <c r="Z12" i="1"/>
  <c r="AB12" i="1" s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Z24" i="1"/>
  <c r="AB24" i="1" s="1"/>
  <c r="Z25" i="1"/>
  <c r="AB25" i="1" s="1"/>
  <c r="Z26" i="1"/>
  <c r="AB26" i="1" s="1"/>
  <c r="Z27" i="1"/>
  <c r="AB27" i="1" s="1"/>
  <c r="Z28" i="1"/>
  <c r="AB28" i="1" s="1"/>
  <c r="Z29" i="1"/>
  <c r="AB29" i="1" s="1"/>
  <c r="Z30" i="1"/>
  <c r="AB30" i="1" s="1"/>
  <c r="Z31" i="1"/>
  <c r="AB31" i="1" s="1"/>
  <c r="Z32" i="1"/>
  <c r="AB32" i="1" s="1"/>
  <c r="Z33" i="1"/>
  <c r="AB33" i="1" s="1"/>
  <c r="Z4" i="1"/>
  <c r="AB4" i="1" s="1"/>
  <c r="Z3" i="1"/>
  <c r="BE11" i="1" l="1"/>
  <c r="BE12" i="1" s="1"/>
  <c r="AB6" i="1"/>
  <c r="Z34" i="1"/>
  <c r="AB34" i="1" s="1"/>
  <c r="AB3" i="1"/>
  <c r="C34" i="1"/>
  <c r="E34" i="1"/>
  <c r="F34" i="1"/>
  <c r="G34" i="1"/>
  <c r="H34" i="1"/>
  <c r="I34" i="1"/>
  <c r="J34" i="1"/>
  <c r="K34" i="1"/>
  <c r="L34" i="1"/>
  <c r="AE34" i="1"/>
  <c r="AF34" i="1"/>
  <c r="AG34" i="1"/>
  <c r="AH34" i="1"/>
  <c r="AJ5" i="1"/>
  <c r="AY5" i="1" s="1"/>
  <c r="AJ6" i="1"/>
  <c r="AY6" i="1" s="1"/>
  <c r="AJ7" i="1"/>
  <c r="AY7" i="1" s="1"/>
  <c r="AJ8" i="1"/>
  <c r="AY8" i="1" s="1"/>
  <c r="AJ9" i="1"/>
  <c r="AY9" i="1" s="1"/>
  <c r="AJ11" i="1"/>
  <c r="AY11" i="1" s="1"/>
  <c r="AY12" i="1"/>
  <c r="AJ13" i="1"/>
  <c r="AY13" i="1" s="1"/>
  <c r="AJ14" i="1"/>
  <c r="AY14" i="1" s="1"/>
  <c r="AJ15" i="1"/>
  <c r="AY15" i="1" s="1"/>
  <c r="AJ16" i="1"/>
  <c r="AY16" i="1" s="1"/>
  <c r="AJ17" i="1"/>
  <c r="AY17" i="1" s="1"/>
  <c r="AJ18" i="1"/>
  <c r="AY18" i="1" s="1"/>
  <c r="AJ19" i="1"/>
  <c r="AY19" i="1" s="1"/>
  <c r="AJ20" i="1"/>
  <c r="AY20" i="1" s="1"/>
  <c r="AJ21" i="1"/>
  <c r="AY21" i="1" s="1"/>
  <c r="AJ22" i="1"/>
  <c r="AY22" i="1" s="1"/>
  <c r="AJ23" i="1"/>
  <c r="AY23" i="1" s="1"/>
  <c r="AJ24" i="1"/>
  <c r="AY24" i="1" s="1"/>
  <c r="AJ25" i="1"/>
  <c r="AY25" i="1" s="1"/>
  <c r="AJ26" i="1"/>
  <c r="AY26" i="1" s="1"/>
  <c r="AJ27" i="1"/>
  <c r="AY27" i="1" s="1"/>
  <c r="AJ28" i="1"/>
  <c r="AY28" i="1" s="1"/>
  <c r="AJ29" i="1"/>
  <c r="AY29" i="1" s="1"/>
  <c r="AJ30" i="1"/>
  <c r="AY30" i="1" s="1"/>
  <c r="AJ31" i="1"/>
  <c r="AY31" i="1" s="1"/>
  <c r="AJ32" i="1"/>
  <c r="AY32" i="1" s="1"/>
  <c r="AJ33" i="1"/>
  <c r="AY33" i="1" s="1"/>
  <c r="AJ4" i="1"/>
  <c r="AY4" i="1" s="1"/>
  <c r="AJ3" i="1"/>
  <c r="AY3" i="1" s="1"/>
  <c r="BD5" i="1"/>
  <c r="BD6" i="1"/>
  <c r="BD8" i="1"/>
  <c r="BD9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4" i="1"/>
  <c r="N28" i="1"/>
  <c r="N27" i="1"/>
  <c r="N26" i="1"/>
  <c r="N25" i="1"/>
  <c r="BE13" i="1" l="1"/>
  <c r="BE14" i="1" s="1"/>
  <c r="BE34" i="1"/>
  <c r="W25" i="1"/>
  <c r="X25" i="1" s="1"/>
  <c r="AZ24" i="1"/>
  <c r="BD3" i="1"/>
  <c r="W27" i="1"/>
  <c r="X27" i="1" s="1"/>
  <c r="AZ28" i="1"/>
  <c r="W26" i="1"/>
  <c r="X26" i="1" s="1"/>
  <c r="W28" i="1"/>
  <c r="X28" i="1" s="1"/>
  <c r="BD7" i="1"/>
  <c r="W24" i="1"/>
  <c r="X24" i="1" s="1"/>
  <c r="V34" i="1"/>
  <c r="AI34" i="1"/>
  <c r="AJ34" i="1"/>
  <c r="AY34" i="1" s="1"/>
  <c r="AZ26" i="1"/>
  <c r="AZ27" i="1"/>
  <c r="AZ25" i="1"/>
  <c r="N33" i="1"/>
  <c r="W33" i="1" s="1"/>
  <c r="X33" i="1" s="1"/>
  <c r="N5" i="1"/>
  <c r="W5" i="1" s="1"/>
  <c r="X5" i="1" s="1"/>
  <c r="N6" i="1"/>
  <c r="W6" i="1" s="1"/>
  <c r="X6" i="1" s="1"/>
  <c r="N7" i="1"/>
  <c r="W7" i="1" s="1"/>
  <c r="X7" i="1" s="1"/>
  <c r="N8" i="1"/>
  <c r="W8" i="1" s="1"/>
  <c r="X8" i="1" s="1"/>
  <c r="N9" i="1"/>
  <c r="W9" i="1" s="1"/>
  <c r="X9" i="1" s="1"/>
  <c r="N11" i="1"/>
  <c r="W11" i="1" s="1"/>
  <c r="X11" i="1" s="1"/>
  <c r="N12" i="1"/>
  <c r="W12" i="1" s="1"/>
  <c r="X12" i="1" s="1"/>
  <c r="N13" i="1"/>
  <c r="W13" i="1" s="1"/>
  <c r="X13" i="1" s="1"/>
  <c r="N14" i="1"/>
  <c r="W14" i="1" s="1"/>
  <c r="X14" i="1" s="1"/>
  <c r="N15" i="1"/>
  <c r="W15" i="1" s="1"/>
  <c r="X15" i="1" s="1"/>
  <c r="W16" i="1"/>
  <c r="X16" i="1" s="1"/>
  <c r="N17" i="1"/>
  <c r="W17" i="1" s="1"/>
  <c r="X17" i="1" s="1"/>
  <c r="N18" i="1"/>
  <c r="W18" i="1" s="1"/>
  <c r="X18" i="1" s="1"/>
  <c r="N19" i="1"/>
  <c r="W19" i="1" s="1"/>
  <c r="X19" i="1" s="1"/>
  <c r="N20" i="1"/>
  <c r="W20" i="1" s="1"/>
  <c r="X20" i="1" s="1"/>
  <c r="N21" i="1"/>
  <c r="W21" i="1" s="1"/>
  <c r="X21" i="1" s="1"/>
  <c r="N22" i="1"/>
  <c r="W22" i="1" s="1"/>
  <c r="X22" i="1" s="1"/>
  <c r="N23" i="1"/>
  <c r="W23" i="1" s="1"/>
  <c r="X23" i="1" s="1"/>
  <c r="N29" i="1"/>
  <c r="W29" i="1" s="1"/>
  <c r="X29" i="1" s="1"/>
  <c r="N30" i="1"/>
  <c r="W30" i="1" s="1"/>
  <c r="X30" i="1" s="1"/>
  <c r="N31" i="1"/>
  <c r="W31" i="1" s="1"/>
  <c r="X31" i="1" s="1"/>
  <c r="N32" i="1"/>
  <c r="W32" i="1" s="1"/>
  <c r="X32" i="1" s="1"/>
  <c r="N4" i="1"/>
  <c r="W4" i="1" s="1"/>
  <c r="X4" i="1" s="1"/>
  <c r="N3" i="1"/>
  <c r="W3" i="1" s="1"/>
  <c r="BB34" i="1" l="1"/>
  <c r="BD34" i="1" s="1"/>
  <c r="W35" i="1"/>
  <c r="X35" i="1" s="1"/>
  <c r="X3" i="1"/>
  <c r="AZ9" i="1" l="1"/>
  <c r="AZ12" i="1"/>
  <c r="AZ8" i="1"/>
  <c r="AZ11" i="1"/>
  <c r="AZ13" i="1"/>
  <c r="AZ18" i="1" l="1"/>
  <c r="AZ22" i="1"/>
  <c r="AZ33" i="1"/>
  <c r="AZ17" i="1"/>
  <c r="AZ23" i="1"/>
  <c r="AZ32" i="1"/>
  <c r="AZ16" i="1"/>
  <c r="AZ29" i="1"/>
  <c r="AZ31" i="1"/>
  <c r="AZ30" i="1"/>
  <c r="AZ15" i="1"/>
  <c r="AZ14" i="1"/>
  <c r="N34" i="1"/>
  <c r="W34" i="1" s="1"/>
  <c r="X34" i="1" s="1"/>
  <c r="AZ20" i="1"/>
  <c r="M34" i="1"/>
  <c r="AZ19" i="1"/>
  <c r="AZ21" i="1"/>
  <c r="AZ3" i="1" l="1"/>
  <c r="AY35" i="1" l="1"/>
  <c r="AZ35" i="1" s="1"/>
  <c r="AZ5" i="1"/>
  <c r="AZ7" i="1"/>
  <c r="AZ4" i="1"/>
  <c r="AZ6" i="1"/>
  <c r="AZ34" i="1" l="1"/>
</calcChain>
</file>

<file path=xl/comments1.xml><?xml version="1.0" encoding="utf-8"?>
<comments xmlns="http://schemas.openxmlformats.org/spreadsheetml/2006/main">
  <authors>
    <author>Author</author>
  </authors>
  <commentList>
    <comment ref="Z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time-points on each route, 2 routes, 12 hours per day
120 total trips</t>
        </r>
      </text>
    </comment>
  </commentList>
</comments>
</file>

<file path=xl/sharedStrings.xml><?xml version="1.0" encoding="utf-8"?>
<sst xmlns="http://schemas.openxmlformats.org/spreadsheetml/2006/main" count="191" uniqueCount="57">
  <si>
    <t>Monday</t>
  </si>
  <si>
    <t>Date</t>
  </si>
  <si>
    <t>Day</t>
  </si>
  <si>
    <t>1473 Amt.</t>
  </si>
  <si>
    <t xml:space="preserve">1474 Amt. </t>
  </si>
  <si>
    <t xml:space="preserve">1475 Amt. </t>
  </si>
  <si>
    <t xml:space="preserve">1476 Amt. </t>
  </si>
  <si>
    <t>Children Under 6</t>
  </si>
  <si>
    <t>Employee/City Badge/EMS</t>
  </si>
  <si>
    <t>Ramp Used</t>
  </si>
  <si>
    <t>Tuesday</t>
  </si>
  <si>
    <t>Wednesday</t>
  </si>
  <si>
    <t>Friday</t>
  </si>
  <si>
    <t>Thursday</t>
  </si>
  <si>
    <t>Difference</t>
  </si>
  <si>
    <t>Justification</t>
  </si>
  <si>
    <t>Overage / Shortage</t>
  </si>
  <si>
    <t>Total FR Riders</t>
  </si>
  <si>
    <t>Total Para Riders</t>
  </si>
  <si>
    <t>Service Animals</t>
  </si>
  <si>
    <t>$.50 ADA Riders</t>
  </si>
  <si>
    <t>Transfer Slips</t>
  </si>
  <si>
    <t>$.50 Riders</t>
  </si>
  <si>
    <t>$1.00 Adults</t>
  </si>
  <si>
    <t>Conroe Connection Tickets</t>
  </si>
  <si>
    <t>Expected Monies FR</t>
  </si>
  <si>
    <t>Expected Monies Para</t>
  </si>
  <si>
    <t>$2.00 Paratransit Clients</t>
  </si>
  <si>
    <t>$2.00 Companions</t>
  </si>
  <si>
    <t>Personal Care Attendants</t>
  </si>
  <si>
    <t xml:space="preserve">Manager Signature: </t>
  </si>
  <si>
    <t xml:space="preserve">Date: </t>
  </si>
  <si>
    <t>EOM Totals:</t>
  </si>
  <si>
    <t>Total FR Trips</t>
  </si>
  <si>
    <t>Late FR Trips</t>
  </si>
  <si>
    <t>OTP</t>
  </si>
  <si>
    <t>Total Para Trips</t>
  </si>
  <si>
    <t>Late Para Trips</t>
  </si>
  <si>
    <t>Total Collected FR</t>
  </si>
  <si>
    <t>Currency Collected</t>
  </si>
  <si>
    <t>Conroe Connection Ticket "Fare"</t>
  </si>
  <si>
    <t>Total Fare Collected</t>
  </si>
  <si>
    <t>1603 Amt.</t>
  </si>
  <si>
    <t>1604 Amt.</t>
  </si>
  <si>
    <t>Senior Rides Tickets</t>
  </si>
  <si>
    <t>Senior Rides Ticket "Fare"</t>
  </si>
  <si>
    <t>Total Weekly Riders</t>
  </si>
  <si>
    <t>FIXED ROUTES                          FIXED ROUTES                          FIXED ROUTES                          FIXED ROUTES                          FIXED ROUTES                          FIXED ROUTES</t>
  </si>
  <si>
    <t>PARATRANSIT ROUTE(S)                                              PARATRANSIT ROUTE(S)                                              PARATRANSIT ROUTE(S)                                              PARATRANSIT ROUTE(S)</t>
  </si>
  <si>
    <t xml:space="preserve">1603 Amt. </t>
  </si>
  <si>
    <t xml:space="preserve">1604 Amt. </t>
  </si>
  <si>
    <t xml:space="preserve">Spare Amt. </t>
  </si>
  <si>
    <t>Senior Ride Tickets</t>
  </si>
  <si>
    <t>ADA Green Tickets</t>
  </si>
  <si>
    <t>ADA White Tickets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</si>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</sst>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/>
    </xf>
    <xf numFmtId="0" fontId="0" fillId="5" borderId="6" xfId="0" applyFont="1" applyFill="1" applyBorder="1" applyAlignment="1" applyProtection="1">
      <alignment horizontal="center"/>
      <protection locked="0"/>
    </xf>
    <xf numFmtId="14" fontId="0" fillId="0" borderId="1" xfId="0" applyNumberFormat="1" applyFont="1" applyBorder="1" applyAlignment="1" applyProtection="1">
      <alignment horizontal="center"/>
    </xf>
    <xf numFmtId="0" fontId="0" fillId="5" borderId="1" xfId="0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</xf>
    <xf numFmtId="8" fontId="0" fillId="5" borderId="1" xfId="0" applyNumberFormat="1" applyFont="1" applyFill="1" applyBorder="1" applyAlignment="1" applyProtection="1">
      <alignment horizontal="center"/>
      <protection locked="0"/>
    </xf>
    <xf numFmtId="8" fontId="0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5" borderId="1" xfId="0" applyFont="1" applyFill="1" applyBorder="1" applyAlignment="1" applyProtection="1">
      <alignment horizontal="center"/>
      <protection locked="0"/>
    </xf>
    <xf numFmtId="0" fontId="0" fillId="0" borderId="1" xfId="0" applyNumberFormat="1" applyFont="1" applyBorder="1" applyAlignment="1" applyProtection="1">
      <alignment horizontal="center"/>
    </xf>
    <xf numFmtId="8" fontId="0" fillId="0" borderId="0" xfId="0" applyNumberFormat="1" applyFont="1" applyBorder="1" applyAlignment="1" applyProtection="1">
      <alignment horizontal="center"/>
    </xf>
    <xf numFmtId="14" fontId="0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10" fontId="0" fillId="0" borderId="1" xfId="0" applyNumberFormat="1" applyFont="1" applyBorder="1" applyAlignment="1" applyProtection="1">
      <alignment horizontal="center"/>
    </xf>
    <xf numFmtId="14" fontId="0" fillId="0" borderId="6" xfId="0" applyNumberFormat="1" applyFont="1" applyBorder="1" applyAlignment="1" applyProtection="1">
      <alignment horizontal="center"/>
    </xf>
    <xf numFmtId="14" fontId="0" fillId="0" borderId="9" xfId="0" applyNumberFormat="1" applyFont="1" applyBorder="1" applyAlignment="1" applyProtection="1">
      <alignment horizontal="center"/>
    </xf>
    <xf numFmtId="0" fontId="0" fillId="6" borderId="1" xfId="0" applyFont="1" applyFill="1" applyBorder="1" applyAlignment="1" applyProtection="1">
      <alignment horizontal="center"/>
    </xf>
    <xf numFmtId="8" fontId="0" fillId="6" borderId="1" xfId="0" applyNumberFormat="1" applyFont="1" applyFill="1" applyBorder="1" applyAlignment="1" applyProtection="1">
      <alignment horizontal="center"/>
    </xf>
    <xf numFmtId="0" fontId="0" fillId="6" borderId="1" xfId="0" applyNumberFormat="1" applyFont="1" applyFill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0" fillId="0" borderId="6" xfId="0" applyNumberFormat="1" applyFont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5" borderId="6" xfId="0" applyNumberFormat="1" applyFont="1" applyFill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</xf>
    <xf numFmtId="8" fontId="0" fillId="5" borderId="6" xfId="0" applyNumberFormat="1" applyFont="1" applyFill="1" applyBorder="1" applyAlignment="1" applyProtection="1">
      <alignment horizontal="center"/>
      <protection locked="0"/>
    </xf>
    <xf numFmtId="8" fontId="0" fillId="0" borderId="6" xfId="0" applyNumberFormat="1" applyFont="1" applyBorder="1" applyAlignment="1" applyProtection="1">
      <alignment horizontal="center"/>
    </xf>
    <xf numFmtId="0" fontId="0" fillId="5" borderId="9" xfId="0" applyNumberFormat="1" applyFont="1" applyFill="1" applyBorder="1" applyAlignment="1" applyProtection="1">
      <alignment horizontal="center"/>
      <protection locked="0"/>
    </xf>
    <xf numFmtId="164" fontId="0" fillId="0" borderId="9" xfId="0" applyNumberFormat="1" applyFont="1" applyBorder="1" applyAlignment="1" applyProtection="1">
      <alignment horizontal="center"/>
    </xf>
    <xf numFmtId="8" fontId="0" fillId="5" borderId="9" xfId="0" applyNumberFormat="1" applyFont="1" applyFill="1" applyBorder="1" applyAlignment="1" applyProtection="1">
      <alignment horizontal="center"/>
      <protection locked="0"/>
    </xf>
    <xf numFmtId="8" fontId="0" fillId="0" borderId="9" xfId="0" applyNumberFormat="1" applyFont="1" applyBorder="1" applyAlignment="1" applyProtection="1">
      <alignment horizontal="center"/>
    </xf>
    <xf numFmtId="0" fontId="0" fillId="5" borderId="9" xfId="0" applyFont="1" applyFill="1" applyBorder="1" applyAlignment="1" applyProtection="1">
      <alignment horizontal="center"/>
      <protection locked="0"/>
    </xf>
    <xf numFmtId="0" fontId="0" fillId="0" borderId="9" xfId="0" applyNumberFormat="1" applyFont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0" fontId="0" fillId="0" borderId="8" xfId="0" applyFont="1" applyBorder="1" applyAlignment="1" applyProtection="1">
      <alignment horizontal="left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/>
    </xf>
    <xf numFmtId="8" fontId="1" fillId="0" borderId="0" xfId="0" applyNumberFormat="1" applyFont="1" applyBorder="1" applyAlignment="1" applyProtection="1">
      <alignment horizontal="center"/>
    </xf>
    <xf numFmtId="10" fontId="1" fillId="0" borderId="10" xfId="0" applyNumberFormat="1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10" fontId="1" fillId="0" borderId="0" xfId="0" applyNumberFormat="1" applyFont="1" applyBorder="1" applyAlignment="1" applyProtection="1">
      <alignment horizontal="center"/>
    </xf>
    <xf numFmtId="0" fontId="0" fillId="5" borderId="1" xfId="0" applyFont="1" applyFill="1" applyBorder="1" applyAlignment="1" applyProtection="1">
      <alignment horizontal="left"/>
      <protection locked="0"/>
    </xf>
    <xf numFmtId="10" fontId="0" fillId="6" borderId="1" xfId="0" applyNumberFormat="1" applyFont="1" applyFill="1" applyBorder="1" applyAlignment="1" applyProtection="1">
      <alignment horizontal="center"/>
    </xf>
    <xf numFmtId="164" fontId="0" fillId="6" borderId="1" xfId="0" applyNumberFormat="1" applyFont="1" applyFill="1" applyBorder="1" applyAlignment="1" applyProtection="1">
      <alignment horizontal="center"/>
    </xf>
    <xf numFmtId="0" fontId="0" fillId="5" borderId="6" xfId="0" applyFont="1" applyFill="1" applyBorder="1" applyAlignment="1" applyProtection="1">
      <alignment horizontal="left"/>
      <protection locked="0"/>
    </xf>
    <xf numFmtId="10" fontId="0" fillId="0" borderId="6" xfId="0" applyNumberFormat="1" applyFont="1" applyBorder="1" applyAlignment="1" applyProtection="1">
      <alignment horizontal="center"/>
    </xf>
    <xf numFmtId="0" fontId="0" fillId="5" borderId="9" xfId="0" applyFont="1" applyFill="1" applyBorder="1" applyAlignment="1" applyProtection="1">
      <alignment horizontal="left"/>
      <protection locked="0"/>
    </xf>
    <xf numFmtId="10" fontId="0" fillId="0" borderId="9" xfId="0" applyNumberFormat="1" applyFont="1" applyBorder="1" applyAlignment="1" applyProtection="1">
      <alignment horizontal="center"/>
    </xf>
    <xf numFmtId="0" fontId="1" fillId="0" borderId="9" xfId="0" applyNumberFormat="1" applyFont="1" applyBorder="1" applyAlignment="1" applyProtection="1">
      <alignment horizontal="center"/>
    </xf>
    <xf numFmtId="14" fontId="0" fillId="0" borderId="17" xfId="0" applyNumberFormat="1" applyFont="1" applyBorder="1" applyAlignment="1" applyProtection="1">
      <alignment horizontal="center"/>
    </xf>
    <xf numFmtId="0" fontId="0" fillId="5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NumberFormat="1" applyFont="1" applyBorder="1" applyAlignment="1" applyProtection="1">
      <alignment horizontal="center"/>
    </xf>
    <xf numFmtId="164" fontId="0" fillId="0" borderId="17" xfId="0" applyNumberFormat="1" applyFont="1" applyBorder="1" applyAlignment="1" applyProtection="1">
      <alignment horizontal="center"/>
    </xf>
    <xf numFmtId="8" fontId="0" fillId="5" borderId="17" xfId="0" applyNumberFormat="1" applyFont="1" applyFill="1" applyBorder="1" applyAlignment="1" applyProtection="1">
      <alignment horizontal="center"/>
      <protection locked="0"/>
    </xf>
    <xf numFmtId="8" fontId="0" fillId="0" borderId="17" xfId="0" applyNumberFormat="1" applyFont="1" applyBorder="1" applyAlignment="1" applyProtection="1">
      <alignment horizontal="center"/>
    </xf>
    <xf numFmtId="0" fontId="0" fillId="5" borderId="17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>
      <alignment horizontal="center"/>
    </xf>
    <xf numFmtId="0" fontId="0" fillId="5" borderId="17" xfId="0" applyFont="1" applyFill="1" applyBorder="1" applyAlignment="1" applyProtection="1">
      <alignment horizontal="center"/>
      <protection locked="0"/>
    </xf>
    <xf numFmtId="10" fontId="0" fillId="0" borderId="17" xfId="0" applyNumberFormat="1" applyFont="1" applyBorder="1" applyAlignment="1" applyProtection="1">
      <alignment horizontal="center"/>
    </xf>
    <xf numFmtId="14" fontId="0" fillId="0" borderId="18" xfId="0" applyNumberFormat="1" applyFont="1" applyBorder="1" applyAlignment="1" applyProtection="1">
      <alignment horizontal="center"/>
    </xf>
    <xf numFmtId="0" fontId="0" fillId="5" borderId="18" xfId="0" applyNumberFormat="1" applyFont="1" applyFill="1" applyBorder="1" applyAlignment="1" applyProtection="1">
      <alignment horizontal="center"/>
      <protection locked="0"/>
    </xf>
    <xf numFmtId="0" fontId="0" fillId="0" borderId="18" xfId="0" applyNumberFormat="1" applyFont="1" applyBorder="1" applyAlignment="1" applyProtection="1">
      <alignment horizontal="center"/>
    </xf>
    <xf numFmtId="164" fontId="0" fillId="0" borderId="18" xfId="0" applyNumberFormat="1" applyFont="1" applyBorder="1" applyAlignment="1" applyProtection="1">
      <alignment horizontal="center"/>
    </xf>
    <xf numFmtId="8" fontId="0" fillId="5" borderId="18" xfId="0" applyNumberFormat="1" applyFont="1" applyFill="1" applyBorder="1" applyAlignment="1" applyProtection="1">
      <alignment horizontal="center"/>
      <protection locked="0"/>
    </xf>
    <xf numFmtId="8" fontId="0" fillId="0" borderId="18" xfId="0" applyNumberFormat="1" applyFont="1" applyBorder="1" applyAlignment="1" applyProtection="1">
      <alignment horizontal="center"/>
    </xf>
    <xf numFmtId="0" fontId="0" fillId="5" borderId="18" xfId="0" applyFont="1" applyFill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center"/>
    </xf>
    <xf numFmtId="0" fontId="0" fillId="5" borderId="18" xfId="0" applyFont="1" applyFill="1" applyBorder="1" applyAlignment="1" applyProtection="1">
      <alignment horizontal="center"/>
      <protection locked="0"/>
    </xf>
    <xf numFmtId="10" fontId="0" fillId="0" borderId="18" xfId="0" applyNumberFormat="1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center"/>
    </xf>
    <xf numFmtId="0" fontId="1" fillId="0" borderId="17" xfId="0" applyNumberFormat="1" applyFont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/>
    </xf>
    <xf numFmtId="0" fontId="0" fillId="0" borderId="20" xfId="0" applyFont="1" applyBorder="1" applyAlignment="1" applyProtection="1">
      <alignment horizontal="center"/>
    </xf>
    <xf numFmtId="0" fontId="0" fillId="0" borderId="21" xfId="0" applyFont="1" applyBorder="1" applyAlignment="1" applyProtection="1">
      <alignment horizontal="center"/>
    </xf>
    <xf numFmtId="164" fontId="0" fillId="0" borderId="22" xfId="0" applyNumberFormat="1" applyFont="1" applyBorder="1" applyAlignment="1" applyProtection="1">
      <alignment horizontal="center"/>
    </xf>
    <xf numFmtId="8" fontId="0" fillId="0" borderId="22" xfId="0" applyNumberFormat="1" applyFont="1" applyBorder="1" applyAlignment="1" applyProtection="1">
      <alignment horizontal="center"/>
    </xf>
    <xf numFmtId="10" fontId="0" fillId="0" borderId="22" xfId="0" applyNumberFormat="1" applyFont="1" applyBorder="1" applyAlignment="1" applyProtection="1">
      <alignment horizontal="center"/>
    </xf>
    <xf numFmtId="0" fontId="0" fillId="0" borderId="22" xfId="0" applyFont="1" applyBorder="1" applyAlignment="1" applyProtection="1">
      <alignment horizontal="center"/>
    </xf>
    <xf numFmtId="10" fontId="0" fillId="0" borderId="23" xfId="0" applyNumberFormat="1" applyFont="1" applyBorder="1" applyAlignment="1" applyProtection="1">
      <alignment horizontal="center"/>
    </xf>
    <xf numFmtId="0" fontId="0" fillId="0" borderId="22" xfId="0" applyNumberFormat="1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left"/>
    </xf>
    <xf numFmtId="8" fontId="0" fillId="0" borderId="1" xfId="0" applyNumberFormat="1" applyFont="1" applyFill="1" applyBorder="1" applyAlignment="1" applyProtection="1">
      <alignment horizontal="center"/>
    </xf>
    <xf numFmtId="0" fontId="9" fillId="0" borderId="17" xfId="0" applyNumberFormat="1" applyFont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8" fontId="1" fillId="0" borderId="0" xfId="0" applyNumberFormat="1" applyFont="1" applyFill="1" applyBorder="1" applyAlignment="1" applyProtection="1">
      <alignment horizontal="center"/>
    </xf>
    <xf numFmtId="8" fontId="0" fillId="0" borderId="17" xfId="0" applyNumberFormat="1" applyFont="1" applyFill="1" applyBorder="1" applyAlignment="1" applyProtection="1">
      <alignment horizontal="center"/>
    </xf>
    <xf numFmtId="8" fontId="0" fillId="0" borderId="18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17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15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E7A9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39"/>
  <sheetViews>
    <sheetView zoomScaleNormal="100" workbookViewId="0">
      <pane xSplit="2" ySplit="2" topLeftCell="AZ3" activePane="bottomRight" state="frozen"/>
      <selection pane="topRight" activeCell="C1" sqref="C1"/>
      <selection pane="bottomLeft" activeCell="A3" sqref="A3"/>
      <selection pane="bottomRight" activeCell="BE12" sqref="BE12"/>
    </sheetView>
  </sheetViews>
  <sheetFormatPr defaultRowHeight="15" x14ac:dyDescent="0.25"/>
  <cols>
    <col min="1" max="1" width="10.85546875" style="6" customWidth="1"/>
    <col min="2" max="2" width="12.5703125" style="6" customWidth="1"/>
    <col min="3" max="3" width="12.42578125" style="6" customWidth="1"/>
    <col min="4" max="4" width="12.28515625" style="6" customWidth="1"/>
    <col min="5" max="9" width="9.140625" style="6" customWidth="1"/>
    <col min="10" max="10" width="14.85546875" style="6" customWidth="1"/>
    <col min="11" max="11" width="9.42578125" style="6" customWidth="1"/>
    <col min="12" max="12" width="9.140625" style="6" customWidth="1"/>
    <col min="13" max="13" width="17.140625" style="6" customWidth="1"/>
    <col min="14" max="14" width="10.42578125" style="6" customWidth="1"/>
    <col min="15" max="21" width="9.140625" style="6" customWidth="1"/>
    <col min="22" max="22" width="12.5703125" style="6" customWidth="1"/>
    <col min="23" max="24" width="10.42578125" style="6" customWidth="1"/>
    <col min="25" max="25" width="70.28515625" style="6" customWidth="1"/>
    <col min="26" max="27" width="9.140625" style="6" customWidth="1"/>
    <col min="28" max="28" width="13.85546875" style="6" customWidth="1"/>
    <col min="29" max="29" width="10.85546875" style="6" customWidth="1"/>
    <col min="30" max="30" width="12.5703125" style="6" customWidth="1"/>
    <col min="31" max="31" width="15.7109375" style="6" bestFit="1" customWidth="1"/>
    <col min="32" max="32" width="15.7109375" style="6" customWidth="1"/>
    <col min="33" max="34" width="14.85546875" style="6" customWidth="1"/>
    <col min="35" max="35" width="11.28515625" style="6" customWidth="1"/>
    <col min="36" max="36" width="10.42578125" style="6" customWidth="1"/>
    <col min="37" max="43" width="9.140625" style="6" customWidth="1"/>
    <col min="44" max="44" width="13.28515625" style="6" customWidth="1"/>
    <col min="45" max="50" width="12.5703125" style="6" customWidth="1"/>
    <col min="51" max="52" width="10.42578125" style="6" customWidth="1"/>
    <col min="53" max="53" width="70.28515625" style="6" customWidth="1"/>
    <col min="54" max="54" width="10.140625" style="6" customWidth="1"/>
    <col min="55" max="55" width="10" style="6" customWidth="1"/>
    <col min="56" max="56" width="16.28515625" style="6" customWidth="1"/>
    <col min="57" max="57" width="9.140625" style="6"/>
    <col min="58" max="58" width="9.140625" style="32"/>
    <col min="59" max="59" width="19.42578125" style="6" customWidth="1"/>
    <col min="60" max="16384" width="9.140625" style="6"/>
  </cols>
  <sheetData>
    <row r="1" spans="1:59" ht="29.25" thickBot="1" x14ac:dyDescent="0.5">
      <c r="C1" s="104" t="s">
        <v>47</v>
      </c>
      <c r="D1" s="105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7" t="s">
        <v>48</v>
      </c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</row>
    <row r="2" spans="1:59" s="7" customFormat="1" ht="45" x14ac:dyDescent="0.25">
      <c r="A2" s="36" t="s">
        <v>1</v>
      </c>
      <c r="B2" s="37" t="s">
        <v>2</v>
      </c>
      <c r="C2" s="36" t="s">
        <v>24</v>
      </c>
      <c r="D2" s="4" t="s">
        <v>52</v>
      </c>
      <c r="E2" s="4" t="s">
        <v>23</v>
      </c>
      <c r="F2" s="4" t="s">
        <v>22</v>
      </c>
      <c r="G2" s="4" t="s">
        <v>20</v>
      </c>
      <c r="H2" s="4" t="s">
        <v>7</v>
      </c>
      <c r="I2" s="4" t="s">
        <v>21</v>
      </c>
      <c r="J2" s="4" t="s">
        <v>8</v>
      </c>
      <c r="K2" s="4" t="s">
        <v>19</v>
      </c>
      <c r="L2" s="37" t="s">
        <v>9</v>
      </c>
      <c r="M2" s="36" t="s">
        <v>17</v>
      </c>
      <c r="N2" s="4" t="s">
        <v>25</v>
      </c>
      <c r="O2" s="36" t="s">
        <v>3</v>
      </c>
      <c r="P2" s="4" t="s">
        <v>4</v>
      </c>
      <c r="Q2" s="4" t="s">
        <v>5</v>
      </c>
      <c r="R2" s="4" t="s">
        <v>6</v>
      </c>
      <c r="S2" s="4" t="s">
        <v>49</v>
      </c>
      <c r="T2" s="4" t="s">
        <v>50</v>
      </c>
      <c r="U2" s="4" t="s">
        <v>51</v>
      </c>
      <c r="V2" s="36" t="s">
        <v>38</v>
      </c>
      <c r="W2" s="4" t="s">
        <v>14</v>
      </c>
      <c r="X2" s="37" t="s">
        <v>16</v>
      </c>
      <c r="Y2" s="53" t="s">
        <v>15</v>
      </c>
      <c r="Z2" s="36" t="s">
        <v>33</v>
      </c>
      <c r="AA2" s="4" t="s">
        <v>34</v>
      </c>
      <c r="AB2" s="54" t="s">
        <v>35</v>
      </c>
      <c r="AC2" s="52" t="s">
        <v>1</v>
      </c>
      <c r="AD2" s="37" t="s">
        <v>2</v>
      </c>
      <c r="AE2" s="36" t="s">
        <v>27</v>
      </c>
      <c r="AF2" s="36" t="s">
        <v>28</v>
      </c>
      <c r="AG2" s="4" t="s">
        <v>29</v>
      </c>
      <c r="AH2" s="4" t="s">
        <v>19</v>
      </c>
      <c r="AI2" s="4" t="s">
        <v>18</v>
      </c>
      <c r="AJ2" s="37" t="s">
        <v>26</v>
      </c>
      <c r="AK2" s="36" t="s">
        <v>3</v>
      </c>
      <c r="AL2" s="4" t="s">
        <v>4</v>
      </c>
      <c r="AM2" s="4" t="s">
        <v>5</v>
      </c>
      <c r="AN2" s="4" t="s">
        <v>6</v>
      </c>
      <c r="AO2" s="4" t="s">
        <v>42</v>
      </c>
      <c r="AP2" s="4" t="s">
        <v>43</v>
      </c>
      <c r="AQ2" s="4" t="s">
        <v>51</v>
      </c>
      <c r="AR2" s="53" t="s">
        <v>39</v>
      </c>
      <c r="AS2" s="55" t="s">
        <v>53</v>
      </c>
      <c r="AT2" s="55" t="s">
        <v>54</v>
      </c>
      <c r="AU2" s="55" t="s">
        <v>44</v>
      </c>
      <c r="AV2" s="4" t="s">
        <v>40</v>
      </c>
      <c r="AW2" s="55" t="s">
        <v>45</v>
      </c>
      <c r="AX2" s="4" t="s">
        <v>41</v>
      </c>
      <c r="AY2" s="4" t="s">
        <v>14</v>
      </c>
      <c r="AZ2" s="37" t="s">
        <v>16</v>
      </c>
      <c r="BA2" s="53" t="s">
        <v>15</v>
      </c>
      <c r="BB2" s="36" t="s">
        <v>36</v>
      </c>
      <c r="BC2" s="4" t="s">
        <v>37</v>
      </c>
      <c r="BD2" s="37" t="s">
        <v>35</v>
      </c>
      <c r="BE2" s="36" t="s">
        <v>46</v>
      </c>
      <c r="BF2" s="33"/>
    </row>
    <row r="3" spans="1:59" x14ac:dyDescent="0.25">
      <c r="A3" s="10">
        <v>42795</v>
      </c>
      <c r="B3" s="15" t="s">
        <v>11</v>
      </c>
      <c r="C3" s="11">
        <v>9</v>
      </c>
      <c r="D3" s="11"/>
      <c r="E3" s="11">
        <f>22+29</f>
        <v>51</v>
      </c>
      <c r="F3" s="11">
        <v>18</v>
      </c>
      <c r="G3" s="11">
        <v>4</v>
      </c>
      <c r="H3" s="11">
        <v>4</v>
      </c>
      <c r="I3" s="11">
        <v>22</v>
      </c>
      <c r="J3" s="11"/>
      <c r="K3" s="11"/>
      <c r="L3" s="11">
        <v>2</v>
      </c>
      <c r="M3" s="17">
        <f t="shared" ref="M3:M14" si="0">C3+D3+E3+F3+G3+H3+I3+J3</f>
        <v>108</v>
      </c>
      <c r="N3" s="12">
        <f t="shared" ref="N3:N33" si="1">E3*1+F3*0.5+G3*0.5</f>
        <v>62</v>
      </c>
      <c r="O3" s="13">
        <v>33.6</v>
      </c>
      <c r="P3" s="13"/>
      <c r="Q3" s="13"/>
      <c r="R3" s="13">
        <v>28.4</v>
      </c>
      <c r="S3" s="13"/>
      <c r="T3" s="13"/>
      <c r="U3" s="13"/>
      <c r="V3" s="14">
        <f t="shared" ref="V3:V14" si="2">SUM(O3:U3)</f>
        <v>62</v>
      </c>
      <c r="W3" s="14">
        <f>V3-N3</f>
        <v>0</v>
      </c>
      <c r="X3" s="14" t="str">
        <f>IF(W3&gt;0, "Overage", IF(W3&lt;0, "Shortage", ""))</f>
        <v/>
      </c>
      <c r="Y3" s="62"/>
      <c r="Z3" s="15">
        <f>2*12*5</f>
        <v>120</v>
      </c>
      <c r="AA3" s="16">
        <v>0</v>
      </c>
      <c r="AB3" s="21">
        <f t="shared" ref="AB3:AB34" si="3">IF(Z3=0, 1, (Z3-AA3)/Z3)</f>
        <v>1</v>
      </c>
      <c r="AC3" s="10">
        <f>A3</f>
        <v>42795</v>
      </c>
      <c r="AD3" s="15" t="str">
        <f>B3</f>
        <v>Wednesday</v>
      </c>
      <c r="AE3" s="11">
        <v>17</v>
      </c>
      <c r="AF3" s="11"/>
      <c r="AG3" s="11"/>
      <c r="AH3" s="11"/>
      <c r="AI3" s="17">
        <f t="shared" ref="AI3:AI33" si="4">AE3+AF3+AG3</f>
        <v>17</v>
      </c>
      <c r="AJ3" s="12">
        <f t="shared" ref="AJ3:AJ33" si="5">AE3*2+AF3*2</f>
        <v>34</v>
      </c>
      <c r="AK3" s="13"/>
      <c r="AL3" s="13"/>
      <c r="AM3" s="13"/>
      <c r="AN3" s="13"/>
      <c r="AO3" s="13"/>
      <c r="AP3" s="13">
        <v>22</v>
      </c>
      <c r="AQ3" s="13"/>
      <c r="AR3" s="14">
        <f t="shared" ref="AR3:AR13" si="6">SUM(AK3:AQ3)</f>
        <v>22</v>
      </c>
      <c r="AS3" s="11">
        <v>5</v>
      </c>
      <c r="AT3" s="11">
        <v>1</v>
      </c>
      <c r="AU3" s="11"/>
      <c r="AV3" s="14">
        <f>(AS3+AT3)*2</f>
        <v>12</v>
      </c>
      <c r="AW3" s="14">
        <f>AU3*2</f>
        <v>0</v>
      </c>
      <c r="AX3" s="14">
        <f>AR3+AV3</f>
        <v>34</v>
      </c>
      <c r="AY3" s="14">
        <f t="shared" ref="AY3:AY34" si="7">AX3-AJ3</f>
        <v>0</v>
      </c>
      <c r="AZ3" s="14" t="str">
        <f>IF(AY3&gt;0, "Overage", IF(AY3&lt;0, "Shortage", ""))</f>
        <v/>
      </c>
      <c r="BA3" s="62"/>
      <c r="BB3" s="15">
        <f t="shared" ref="BB3:BB33" si="8">AE3</f>
        <v>17</v>
      </c>
      <c r="BC3" s="16">
        <v>0</v>
      </c>
      <c r="BD3" s="21">
        <f t="shared" ref="BD3:BD34" si="9">IF(BB3=0, 1, (BB3-BC3)/BB3)</f>
        <v>1</v>
      </c>
      <c r="BE3" s="17">
        <f>M3+AI3</f>
        <v>125</v>
      </c>
    </row>
    <row r="4" spans="1:59" x14ac:dyDescent="0.25">
      <c r="A4" s="10">
        <v>42796</v>
      </c>
      <c r="B4" s="15" t="s">
        <v>13</v>
      </c>
      <c r="C4" s="11">
        <v>7</v>
      </c>
      <c r="D4" s="11"/>
      <c r="E4" s="11">
        <v>65</v>
      </c>
      <c r="F4" s="11">
        <v>14</v>
      </c>
      <c r="G4" s="11">
        <v>2</v>
      </c>
      <c r="H4" s="11">
        <v>4</v>
      </c>
      <c r="I4" s="11">
        <v>30</v>
      </c>
      <c r="J4" s="11"/>
      <c r="K4" s="11"/>
      <c r="L4" s="11">
        <v>14</v>
      </c>
      <c r="M4" s="17">
        <f t="shared" si="0"/>
        <v>122</v>
      </c>
      <c r="N4" s="12">
        <f t="shared" si="1"/>
        <v>73</v>
      </c>
      <c r="O4" s="13">
        <v>23.39</v>
      </c>
      <c r="P4" s="13"/>
      <c r="Q4" s="13"/>
      <c r="R4" s="13">
        <v>50.6</v>
      </c>
      <c r="S4" s="13"/>
      <c r="T4" s="13"/>
      <c r="U4" s="13"/>
      <c r="V4" s="14">
        <f t="shared" si="2"/>
        <v>73.990000000000009</v>
      </c>
      <c r="W4" s="14">
        <f>V4-N4</f>
        <v>0.99000000000000909</v>
      </c>
      <c r="X4" s="14" t="str">
        <f t="shared" ref="X4:X7" si="10">IF(W4&gt;0, "Overage", IF(W4&lt;0, "Shortage", ""))</f>
        <v>Overage</v>
      </c>
      <c r="Y4" s="62"/>
      <c r="Z4" s="15">
        <f t="shared" ref="Z4:Z33" si="11">2*12*5</f>
        <v>120</v>
      </c>
      <c r="AA4" s="16">
        <v>0</v>
      </c>
      <c r="AB4" s="21">
        <f t="shared" si="3"/>
        <v>1</v>
      </c>
      <c r="AC4" s="10">
        <f t="shared" ref="AC4:AC30" si="12">A4</f>
        <v>42796</v>
      </c>
      <c r="AD4" s="15" t="str">
        <f t="shared" ref="AD4:AD30" si="13">B4</f>
        <v>Thursday</v>
      </c>
      <c r="AE4" s="11">
        <v>11</v>
      </c>
      <c r="AF4" s="11"/>
      <c r="AG4" s="11"/>
      <c r="AH4" s="11"/>
      <c r="AI4" s="17">
        <f t="shared" si="4"/>
        <v>11</v>
      </c>
      <c r="AJ4" s="12">
        <f t="shared" si="5"/>
        <v>22</v>
      </c>
      <c r="AK4" s="13"/>
      <c r="AL4" s="13"/>
      <c r="AM4" s="13"/>
      <c r="AN4" s="13"/>
      <c r="AO4" s="13"/>
      <c r="AP4" s="13">
        <v>18</v>
      </c>
      <c r="AQ4" s="13"/>
      <c r="AR4" s="14">
        <f t="shared" si="6"/>
        <v>18</v>
      </c>
      <c r="AS4" s="11"/>
      <c r="AT4" s="11">
        <v>2</v>
      </c>
      <c r="AU4" s="11"/>
      <c r="AV4" s="14">
        <f t="shared" ref="AV4:AV33" si="14">(AS4+AT4)*2</f>
        <v>4</v>
      </c>
      <c r="AW4" s="14">
        <f t="shared" ref="AW4:AW33" si="15">AU4*2</f>
        <v>0</v>
      </c>
      <c r="AX4" s="14">
        <f t="shared" ref="AX4:AX33" si="16">AR4+AV4+AW4</f>
        <v>22</v>
      </c>
      <c r="AY4" s="14">
        <f t="shared" si="7"/>
        <v>0</v>
      </c>
      <c r="AZ4" s="14" t="str">
        <f t="shared" ref="AZ4:AZ35" si="17">IF(AY4&gt;0, "Overage", IF(AY4&lt;0, "Shortage", ""))</f>
        <v/>
      </c>
      <c r="BA4" s="62"/>
      <c r="BB4" s="15">
        <f t="shared" si="8"/>
        <v>11</v>
      </c>
      <c r="BC4" s="16">
        <v>0</v>
      </c>
      <c r="BD4" s="21">
        <f t="shared" si="9"/>
        <v>1</v>
      </c>
      <c r="BE4" s="17">
        <f t="shared" ref="BE4:BE11" si="18">BE3+M4+AI4</f>
        <v>258</v>
      </c>
    </row>
    <row r="5" spans="1:59" s="49" customFormat="1" ht="15.75" thickBot="1" x14ac:dyDescent="0.3">
      <c r="A5" s="23">
        <v>42797</v>
      </c>
      <c r="B5" s="27" t="s">
        <v>12</v>
      </c>
      <c r="C5" s="42">
        <v>5</v>
      </c>
      <c r="D5" s="42"/>
      <c r="E5" s="42">
        <v>54</v>
      </c>
      <c r="F5" s="42">
        <v>17</v>
      </c>
      <c r="G5" s="42">
        <v>5</v>
      </c>
      <c r="H5" s="42">
        <v>5</v>
      </c>
      <c r="I5" s="42">
        <v>30</v>
      </c>
      <c r="J5" s="42"/>
      <c r="K5" s="42"/>
      <c r="L5" s="42">
        <v>15</v>
      </c>
      <c r="M5" s="47">
        <f t="shared" si="0"/>
        <v>116</v>
      </c>
      <c r="N5" s="43">
        <f t="shared" si="1"/>
        <v>65</v>
      </c>
      <c r="O5" s="44">
        <v>44.07</v>
      </c>
      <c r="P5" s="44"/>
      <c r="Q5" s="44"/>
      <c r="R5" s="44">
        <v>22</v>
      </c>
      <c r="S5" s="44"/>
      <c r="T5" s="44"/>
      <c r="U5" s="44"/>
      <c r="V5" s="45">
        <f t="shared" si="2"/>
        <v>66.069999999999993</v>
      </c>
      <c r="W5" s="45">
        <f t="shared" ref="W5:W33" si="19">V5-N5</f>
        <v>1.0699999999999932</v>
      </c>
      <c r="X5" s="45" t="str">
        <f t="shared" si="10"/>
        <v>Overage</v>
      </c>
      <c r="Y5" s="67"/>
      <c r="Z5" s="27">
        <f t="shared" si="11"/>
        <v>120</v>
      </c>
      <c r="AA5" s="46">
        <v>0</v>
      </c>
      <c r="AB5" s="68">
        <f t="shared" si="3"/>
        <v>1</v>
      </c>
      <c r="AC5" s="23">
        <f t="shared" si="12"/>
        <v>42797</v>
      </c>
      <c r="AD5" s="27" t="str">
        <f t="shared" si="13"/>
        <v>Friday</v>
      </c>
      <c r="AE5" s="42"/>
      <c r="AF5" s="42"/>
      <c r="AG5" s="42"/>
      <c r="AH5" s="42"/>
      <c r="AI5" s="47">
        <f t="shared" si="4"/>
        <v>0</v>
      </c>
      <c r="AJ5" s="43">
        <f t="shared" si="5"/>
        <v>0</v>
      </c>
      <c r="AK5" s="44"/>
      <c r="AL5" s="44"/>
      <c r="AM5" s="44"/>
      <c r="AN5" s="44"/>
      <c r="AO5" s="44"/>
      <c r="AP5" s="44"/>
      <c r="AQ5" s="44"/>
      <c r="AR5" s="45">
        <f t="shared" si="6"/>
        <v>0</v>
      </c>
      <c r="AS5" s="42"/>
      <c r="AT5" s="42"/>
      <c r="AU5" s="42"/>
      <c r="AV5" s="45">
        <f t="shared" si="14"/>
        <v>0</v>
      </c>
      <c r="AW5" s="45">
        <f t="shared" si="15"/>
        <v>0</v>
      </c>
      <c r="AX5" s="45">
        <f t="shared" si="16"/>
        <v>0</v>
      </c>
      <c r="AY5" s="45">
        <f t="shared" si="7"/>
        <v>0</v>
      </c>
      <c r="AZ5" s="45" t="str">
        <f t="shared" si="17"/>
        <v/>
      </c>
      <c r="BA5" s="67"/>
      <c r="BB5" s="27">
        <f t="shared" si="8"/>
        <v>0</v>
      </c>
      <c r="BC5" s="46">
        <v>0</v>
      </c>
      <c r="BD5" s="68">
        <f t="shared" si="9"/>
        <v>1</v>
      </c>
      <c r="BE5" s="47">
        <f>BE4+M5+AI5</f>
        <v>374</v>
      </c>
      <c r="BF5" s="48"/>
    </row>
    <row r="6" spans="1:59" hidden="1" x14ac:dyDescent="0.25">
      <c r="A6" s="22">
        <v>42798</v>
      </c>
      <c r="B6" s="8" t="s">
        <v>55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1">
        <f t="shared" si="0"/>
        <v>0</v>
      </c>
      <c r="N6" s="39">
        <f t="shared" si="1"/>
        <v>0</v>
      </c>
      <c r="O6" s="40"/>
      <c r="P6" s="40"/>
      <c r="Q6" s="40"/>
      <c r="R6" s="40"/>
      <c r="S6" s="40"/>
      <c r="T6" s="40"/>
      <c r="U6" s="40"/>
      <c r="V6" s="41">
        <f t="shared" si="2"/>
        <v>0</v>
      </c>
      <c r="W6" s="41">
        <f t="shared" si="19"/>
        <v>0</v>
      </c>
      <c r="X6" s="41" t="str">
        <f t="shared" si="10"/>
        <v/>
      </c>
      <c r="Y6" s="65"/>
      <c r="Z6" s="8">
        <f t="shared" si="11"/>
        <v>120</v>
      </c>
      <c r="AA6" s="9">
        <v>0</v>
      </c>
      <c r="AB6" s="66">
        <f t="shared" si="3"/>
        <v>1</v>
      </c>
      <c r="AC6" s="22">
        <f t="shared" si="12"/>
        <v>42798</v>
      </c>
      <c r="AD6" s="8" t="str">
        <f t="shared" si="13"/>
        <v>Saturday</v>
      </c>
      <c r="AE6" s="38"/>
      <c r="AF6" s="38"/>
      <c r="AG6" s="38"/>
      <c r="AH6" s="38"/>
      <c r="AI6" s="31">
        <f>AE6+AF6+AG6</f>
        <v>0</v>
      </c>
      <c r="AJ6" s="39">
        <f t="shared" si="5"/>
        <v>0</v>
      </c>
      <c r="AK6" s="40"/>
      <c r="AL6" s="40"/>
      <c r="AM6" s="40"/>
      <c r="AN6" s="40"/>
      <c r="AO6" s="40"/>
      <c r="AP6" s="40"/>
      <c r="AQ6" s="40"/>
      <c r="AR6" s="41">
        <f t="shared" si="6"/>
        <v>0</v>
      </c>
      <c r="AS6" s="38"/>
      <c r="AT6" s="38"/>
      <c r="AU6" s="38"/>
      <c r="AV6" s="41">
        <f t="shared" si="14"/>
        <v>0</v>
      </c>
      <c r="AW6" s="41">
        <f t="shared" si="15"/>
        <v>0</v>
      </c>
      <c r="AX6" s="41">
        <f t="shared" si="16"/>
        <v>0</v>
      </c>
      <c r="AY6" s="41">
        <f t="shared" si="7"/>
        <v>0</v>
      </c>
      <c r="AZ6" s="41" t="str">
        <f t="shared" si="17"/>
        <v/>
      </c>
      <c r="BA6" s="65"/>
      <c r="BB6" s="8">
        <f t="shared" si="8"/>
        <v>0</v>
      </c>
      <c r="BC6" s="9">
        <v>0</v>
      </c>
      <c r="BD6" s="66">
        <f t="shared" si="9"/>
        <v>1</v>
      </c>
      <c r="BE6" s="31">
        <f t="shared" si="18"/>
        <v>374</v>
      </c>
      <c r="BF6" s="34"/>
    </row>
    <row r="7" spans="1:59" hidden="1" x14ac:dyDescent="0.25">
      <c r="A7" s="10">
        <v>42799</v>
      </c>
      <c r="B7" s="15" t="s">
        <v>56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7">
        <f t="shared" si="0"/>
        <v>0</v>
      </c>
      <c r="N7" s="12">
        <f t="shared" si="1"/>
        <v>0</v>
      </c>
      <c r="O7" s="13"/>
      <c r="P7" s="13"/>
      <c r="Q7" s="13"/>
      <c r="R7" s="13"/>
      <c r="S7" s="13"/>
      <c r="T7" s="13"/>
      <c r="U7" s="13"/>
      <c r="V7" s="14">
        <f t="shared" si="2"/>
        <v>0</v>
      </c>
      <c r="W7" s="14">
        <f t="shared" si="19"/>
        <v>0</v>
      </c>
      <c r="X7" s="14" t="str">
        <f t="shared" si="10"/>
        <v/>
      </c>
      <c r="Y7" s="62"/>
      <c r="Z7" s="15">
        <f t="shared" si="11"/>
        <v>120</v>
      </c>
      <c r="AA7" s="16">
        <v>0</v>
      </c>
      <c r="AB7" s="21">
        <f t="shared" si="3"/>
        <v>1</v>
      </c>
      <c r="AC7" s="10">
        <f t="shared" si="12"/>
        <v>42799</v>
      </c>
      <c r="AD7" s="15" t="str">
        <f t="shared" si="13"/>
        <v>Sunday</v>
      </c>
      <c r="AE7" s="11"/>
      <c r="AF7" s="11"/>
      <c r="AG7" s="11"/>
      <c r="AH7" s="11"/>
      <c r="AI7" s="17">
        <f t="shared" si="4"/>
        <v>0</v>
      </c>
      <c r="AJ7" s="12">
        <f t="shared" si="5"/>
        <v>0</v>
      </c>
      <c r="AK7" s="13"/>
      <c r="AL7" s="13"/>
      <c r="AM7" s="13"/>
      <c r="AN7" s="13"/>
      <c r="AO7" s="13"/>
      <c r="AP7" s="13"/>
      <c r="AQ7" s="13"/>
      <c r="AR7" s="14">
        <f t="shared" si="6"/>
        <v>0</v>
      </c>
      <c r="AS7" s="11"/>
      <c r="AT7" s="11"/>
      <c r="AU7" s="11"/>
      <c r="AV7" s="14">
        <f t="shared" si="14"/>
        <v>0</v>
      </c>
      <c r="AW7" s="14">
        <f t="shared" si="15"/>
        <v>0</v>
      </c>
      <c r="AX7" s="14">
        <f t="shared" si="16"/>
        <v>0</v>
      </c>
      <c r="AY7" s="14">
        <f t="shared" si="7"/>
        <v>0</v>
      </c>
      <c r="AZ7" s="14" t="str">
        <f t="shared" si="17"/>
        <v/>
      </c>
      <c r="BA7" s="62"/>
      <c r="BB7" s="15">
        <f t="shared" si="8"/>
        <v>0</v>
      </c>
      <c r="BC7" s="16">
        <v>0</v>
      </c>
      <c r="BD7" s="21">
        <f t="shared" si="9"/>
        <v>1</v>
      </c>
      <c r="BE7" s="17">
        <f t="shared" si="18"/>
        <v>374</v>
      </c>
      <c r="BF7" s="34"/>
    </row>
    <row r="8" spans="1:59" ht="14.25" customHeight="1" x14ac:dyDescent="0.25">
      <c r="A8" s="10">
        <v>42800</v>
      </c>
      <c r="B8" s="15" t="s">
        <v>0</v>
      </c>
      <c r="C8" s="11">
        <v>2</v>
      </c>
      <c r="D8" s="11"/>
      <c r="E8" s="11">
        <v>66</v>
      </c>
      <c r="F8" s="11">
        <v>14</v>
      </c>
      <c r="G8" s="11">
        <v>5</v>
      </c>
      <c r="H8" s="11">
        <v>7</v>
      </c>
      <c r="I8" s="11">
        <v>22</v>
      </c>
      <c r="J8" s="11"/>
      <c r="K8" s="11"/>
      <c r="L8" s="11">
        <v>10</v>
      </c>
      <c r="M8" s="17">
        <f t="shared" si="0"/>
        <v>116</v>
      </c>
      <c r="N8" s="12">
        <f t="shared" si="1"/>
        <v>75.5</v>
      </c>
      <c r="O8" s="13">
        <v>43.45</v>
      </c>
      <c r="P8" s="13"/>
      <c r="Q8" s="13"/>
      <c r="R8" s="13">
        <v>32</v>
      </c>
      <c r="S8" s="13"/>
      <c r="T8" s="13"/>
      <c r="U8" s="13"/>
      <c r="V8" s="14">
        <f t="shared" si="2"/>
        <v>75.45</v>
      </c>
      <c r="W8" s="14">
        <f t="shared" si="19"/>
        <v>-4.9999999999997158E-2</v>
      </c>
      <c r="X8" s="14" t="str">
        <f>IF(W8&gt;0, "Overage", IF(W8&lt;0, "Shortage", ""))</f>
        <v>Shortage</v>
      </c>
      <c r="Y8" s="62"/>
      <c r="Z8" s="15">
        <f t="shared" si="11"/>
        <v>120</v>
      </c>
      <c r="AA8" s="16">
        <v>0</v>
      </c>
      <c r="AB8" s="21">
        <f t="shared" si="3"/>
        <v>1</v>
      </c>
      <c r="AC8" s="10">
        <f t="shared" si="12"/>
        <v>42800</v>
      </c>
      <c r="AD8" s="15" t="str">
        <f t="shared" si="13"/>
        <v>Monday</v>
      </c>
      <c r="AE8" s="11"/>
      <c r="AF8" s="11"/>
      <c r="AG8" s="11"/>
      <c r="AH8" s="11"/>
      <c r="AI8" s="17">
        <f t="shared" si="4"/>
        <v>0</v>
      </c>
      <c r="AJ8" s="12">
        <f t="shared" si="5"/>
        <v>0</v>
      </c>
      <c r="AK8" s="13"/>
      <c r="AL8" s="13"/>
      <c r="AM8" s="13"/>
      <c r="AN8" s="13"/>
      <c r="AO8" s="13"/>
      <c r="AP8" s="13"/>
      <c r="AQ8" s="13"/>
      <c r="AR8" s="14">
        <f t="shared" si="6"/>
        <v>0</v>
      </c>
      <c r="AS8" s="11"/>
      <c r="AT8" s="11"/>
      <c r="AU8" s="11"/>
      <c r="AV8" s="14">
        <f t="shared" si="14"/>
        <v>0</v>
      </c>
      <c r="AW8" s="14">
        <f t="shared" si="15"/>
        <v>0</v>
      </c>
      <c r="AX8" s="14">
        <f t="shared" si="16"/>
        <v>0</v>
      </c>
      <c r="AY8" s="14">
        <f t="shared" si="7"/>
        <v>0</v>
      </c>
      <c r="AZ8" s="14" t="str">
        <f>IF(AY8&gt;0, "Overage", IF(AY8&lt;0, "Shortage", ""))</f>
        <v/>
      </c>
      <c r="BA8" s="62"/>
      <c r="BB8" s="15">
        <f t="shared" si="8"/>
        <v>0</v>
      </c>
      <c r="BC8" s="16">
        <v>0</v>
      </c>
      <c r="BD8" s="21">
        <f t="shared" si="9"/>
        <v>1</v>
      </c>
      <c r="BE8" s="17">
        <f>M8+AI8</f>
        <v>116</v>
      </c>
      <c r="BF8" s="34"/>
    </row>
    <row r="9" spans="1:59" x14ac:dyDescent="0.25">
      <c r="A9" s="10">
        <v>42801</v>
      </c>
      <c r="B9" s="15" t="s">
        <v>10</v>
      </c>
      <c r="C9" s="11"/>
      <c r="D9" s="11"/>
      <c r="E9" s="11">
        <v>62</v>
      </c>
      <c r="F9" s="11">
        <v>12</v>
      </c>
      <c r="G9" s="11">
        <v>5</v>
      </c>
      <c r="H9" s="11">
        <v>6</v>
      </c>
      <c r="I9" s="11">
        <v>30</v>
      </c>
      <c r="J9" s="11"/>
      <c r="K9" s="11"/>
      <c r="L9" s="11">
        <v>4</v>
      </c>
      <c r="M9" s="17">
        <f t="shared" si="0"/>
        <v>115</v>
      </c>
      <c r="N9" s="12">
        <f t="shared" si="1"/>
        <v>70.5</v>
      </c>
      <c r="O9" s="13">
        <v>26.4</v>
      </c>
      <c r="P9" s="13"/>
      <c r="Q9" s="13"/>
      <c r="R9" s="13">
        <v>44.27</v>
      </c>
      <c r="S9" s="13"/>
      <c r="T9" s="13"/>
      <c r="U9" s="13"/>
      <c r="V9" s="14">
        <f t="shared" si="2"/>
        <v>70.67</v>
      </c>
      <c r="W9" s="14">
        <f t="shared" si="19"/>
        <v>0.17000000000000171</v>
      </c>
      <c r="X9" s="14" t="str">
        <f t="shared" ref="X9:X13" si="20">IF(W9&gt;0, "Overage", IF(W9&lt;0, "Shortage", ""))</f>
        <v>Overage</v>
      </c>
      <c r="Y9" s="62"/>
      <c r="Z9" s="15">
        <f t="shared" si="11"/>
        <v>120</v>
      </c>
      <c r="AA9" s="16">
        <v>0</v>
      </c>
      <c r="AB9" s="21">
        <f t="shared" si="3"/>
        <v>1</v>
      </c>
      <c r="AC9" s="10">
        <f t="shared" si="12"/>
        <v>42801</v>
      </c>
      <c r="AD9" s="15" t="str">
        <f t="shared" si="13"/>
        <v>Tuesday</v>
      </c>
      <c r="AE9" s="11"/>
      <c r="AF9" s="11"/>
      <c r="AG9" s="11"/>
      <c r="AH9" s="11"/>
      <c r="AI9" s="17">
        <f t="shared" si="4"/>
        <v>0</v>
      </c>
      <c r="AJ9" s="12">
        <f t="shared" si="5"/>
        <v>0</v>
      </c>
      <c r="AK9" s="13"/>
      <c r="AL9" s="13"/>
      <c r="AM9" s="13"/>
      <c r="AN9" s="13"/>
      <c r="AO9" s="13"/>
      <c r="AP9" s="13"/>
      <c r="AQ9" s="13"/>
      <c r="AR9" s="14">
        <f t="shared" si="6"/>
        <v>0</v>
      </c>
      <c r="AS9" s="11"/>
      <c r="AT9" s="11"/>
      <c r="AU9" s="11"/>
      <c r="AV9" s="14">
        <f t="shared" si="14"/>
        <v>0</v>
      </c>
      <c r="AW9" s="14">
        <f t="shared" si="15"/>
        <v>0</v>
      </c>
      <c r="AX9" s="14">
        <f t="shared" si="16"/>
        <v>0</v>
      </c>
      <c r="AY9" s="14">
        <f t="shared" si="7"/>
        <v>0</v>
      </c>
      <c r="AZ9" s="14" t="str">
        <f t="shared" ref="AZ9:AZ13" si="21">IF(AY9&gt;0, "Overage", IF(AY9&lt;0, "Shortage", ""))</f>
        <v/>
      </c>
      <c r="BA9" s="62"/>
      <c r="BB9" s="15">
        <f t="shared" si="8"/>
        <v>0</v>
      </c>
      <c r="BC9" s="16">
        <v>0</v>
      </c>
      <c r="BD9" s="21">
        <f t="shared" si="9"/>
        <v>1</v>
      </c>
      <c r="BE9" s="17">
        <f t="shared" si="18"/>
        <v>231</v>
      </c>
      <c r="BF9" s="34"/>
    </row>
    <row r="10" spans="1:59" x14ac:dyDescent="0.25">
      <c r="A10" s="10">
        <v>42802</v>
      </c>
      <c r="B10" s="15" t="s">
        <v>11</v>
      </c>
      <c r="C10" s="11">
        <v>3</v>
      </c>
      <c r="D10" s="11"/>
      <c r="E10" s="11">
        <v>41</v>
      </c>
      <c r="F10" s="11">
        <v>9</v>
      </c>
      <c r="G10" s="11">
        <v>4</v>
      </c>
      <c r="H10" s="11">
        <v>3</v>
      </c>
      <c r="I10" s="11">
        <v>18</v>
      </c>
      <c r="J10" s="11"/>
      <c r="K10" s="11"/>
      <c r="L10" s="11">
        <v>18</v>
      </c>
      <c r="M10" s="17">
        <f t="shared" ref="M10" si="22">C10+D10+E10+F10+G10+H10+I10+J10</f>
        <v>78</v>
      </c>
      <c r="N10" s="12">
        <f t="shared" ref="N10" si="23">E10*1+F10*0.5+G10*0.5</f>
        <v>47.5</v>
      </c>
      <c r="O10" s="13">
        <v>23.25</v>
      </c>
      <c r="P10" s="13">
        <v>24.41</v>
      </c>
      <c r="Q10" s="13"/>
      <c r="R10" s="13"/>
      <c r="S10" s="13"/>
      <c r="T10" s="13"/>
      <c r="U10" s="13"/>
      <c r="V10" s="14">
        <f t="shared" ref="V10" si="24">SUM(O10:U10)</f>
        <v>47.66</v>
      </c>
      <c r="W10" s="14">
        <f t="shared" ref="W10" si="25">V10-N10</f>
        <v>0.15999999999999659</v>
      </c>
      <c r="X10" s="14" t="str">
        <f t="shared" ref="X10" si="26">IF(W10&gt;0, "Overage", IF(W10&lt;0, "Shortage", ""))</f>
        <v>Overage</v>
      </c>
      <c r="Y10" s="62"/>
      <c r="Z10" s="15">
        <v>120</v>
      </c>
      <c r="AA10" s="16">
        <v>0</v>
      </c>
      <c r="AB10" s="21"/>
      <c r="AC10" s="10">
        <f t="shared" si="12"/>
        <v>42802</v>
      </c>
      <c r="AD10" s="15" t="str">
        <f t="shared" si="13"/>
        <v>Wednesday</v>
      </c>
      <c r="AE10" s="11"/>
      <c r="AF10" s="11"/>
      <c r="AG10" s="11"/>
      <c r="AH10" s="11"/>
      <c r="AI10" s="17">
        <f t="shared" si="4"/>
        <v>0</v>
      </c>
      <c r="AJ10" s="12">
        <f t="shared" si="5"/>
        <v>0</v>
      </c>
      <c r="AK10" s="13"/>
      <c r="AL10" s="13"/>
      <c r="AM10" s="13"/>
      <c r="AN10" s="13"/>
      <c r="AO10" s="13"/>
      <c r="AP10" s="13"/>
      <c r="AQ10" s="13"/>
      <c r="AR10" s="14">
        <f t="shared" si="6"/>
        <v>0</v>
      </c>
      <c r="AS10" s="11"/>
      <c r="AT10" s="11"/>
      <c r="AU10" s="11"/>
      <c r="AV10" s="14">
        <f t="shared" si="14"/>
        <v>0</v>
      </c>
      <c r="AW10" s="14"/>
      <c r="AX10" s="14">
        <f t="shared" si="16"/>
        <v>0</v>
      </c>
      <c r="AY10" s="14">
        <f t="shared" si="7"/>
        <v>0</v>
      </c>
      <c r="AZ10" s="14"/>
      <c r="BA10" s="62"/>
      <c r="BB10" s="15">
        <f t="shared" si="8"/>
        <v>0</v>
      </c>
      <c r="BC10" s="16">
        <v>0</v>
      </c>
      <c r="BD10" s="21">
        <f t="shared" si="9"/>
        <v>1</v>
      </c>
      <c r="BE10" s="17">
        <f t="shared" si="18"/>
        <v>309</v>
      </c>
      <c r="BF10" s="35"/>
      <c r="BG10" s="28"/>
    </row>
    <row r="11" spans="1:59" x14ac:dyDescent="0.25">
      <c r="A11" s="10">
        <v>42803</v>
      </c>
      <c r="B11" s="15" t="s">
        <v>13</v>
      </c>
      <c r="C11" s="11">
        <v>7</v>
      </c>
      <c r="D11" s="11"/>
      <c r="E11" s="11">
        <v>48</v>
      </c>
      <c r="F11" s="11">
        <v>16</v>
      </c>
      <c r="G11" s="11">
        <v>8</v>
      </c>
      <c r="H11" s="11"/>
      <c r="I11" s="11">
        <v>15</v>
      </c>
      <c r="J11" s="11"/>
      <c r="K11" s="11"/>
      <c r="L11" s="11">
        <v>8</v>
      </c>
      <c r="M11" s="17">
        <f t="shared" si="0"/>
        <v>94</v>
      </c>
      <c r="N11" s="12">
        <f t="shared" si="1"/>
        <v>60</v>
      </c>
      <c r="O11" s="13">
        <v>22.45</v>
      </c>
      <c r="P11" s="13">
        <v>38.49</v>
      </c>
      <c r="Q11" s="13"/>
      <c r="R11" s="13"/>
      <c r="S11" s="13"/>
      <c r="T11" s="13"/>
      <c r="U11" s="13"/>
      <c r="V11" s="14">
        <f t="shared" si="2"/>
        <v>60.94</v>
      </c>
      <c r="W11" s="14">
        <f t="shared" si="19"/>
        <v>0.93999999999999773</v>
      </c>
      <c r="X11" s="14" t="str">
        <f t="shared" si="20"/>
        <v>Overage</v>
      </c>
      <c r="Y11" s="62"/>
      <c r="Z11" s="15">
        <f t="shared" si="11"/>
        <v>120</v>
      </c>
      <c r="AA11" s="16">
        <v>0</v>
      </c>
      <c r="AB11" s="21">
        <f t="shared" si="3"/>
        <v>1</v>
      </c>
      <c r="AC11" s="10">
        <f t="shared" si="12"/>
        <v>42803</v>
      </c>
      <c r="AD11" s="15" t="str">
        <f t="shared" si="13"/>
        <v>Thursday</v>
      </c>
      <c r="AE11" s="11"/>
      <c r="AF11" s="11"/>
      <c r="AG11" s="11"/>
      <c r="AH11" s="11"/>
      <c r="AI11" s="17">
        <f t="shared" si="4"/>
        <v>0</v>
      </c>
      <c r="AJ11" s="12">
        <f t="shared" si="5"/>
        <v>0</v>
      </c>
      <c r="AK11" s="13"/>
      <c r="AL11" s="13"/>
      <c r="AM11" s="13"/>
      <c r="AN11" s="13"/>
      <c r="AO11" s="13"/>
      <c r="AP11" s="13"/>
      <c r="AQ11" s="13"/>
      <c r="AR11" s="14">
        <f t="shared" si="6"/>
        <v>0</v>
      </c>
      <c r="AS11" s="11"/>
      <c r="AT11" s="11"/>
      <c r="AU11" s="11"/>
      <c r="AV11" s="14">
        <f t="shared" si="14"/>
        <v>0</v>
      </c>
      <c r="AW11" s="14">
        <f t="shared" si="15"/>
        <v>0</v>
      </c>
      <c r="AX11" s="14">
        <f t="shared" si="16"/>
        <v>0</v>
      </c>
      <c r="AY11" s="14">
        <f t="shared" si="7"/>
        <v>0</v>
      </c>
      <c r="AZ11" s="14" t="str">
        <f t="shared" si="21"/>
        <v/>
      </c>
      <c r="BA11" s="62"/>
      <c r="BB11" s="15">
        <f t="shared" si="8"/>
        <v>0</v>
      </c>
      <c r="BC11" s="16">
        <v>0</v>
      </c>
      <c r="BD11" s="21">
        <f t="shared" si="9"/>
        <v>1</v>
      </c>
      <c r="BE11" s="17">
        <f t="shared" si="18"/>
        <v>403</v>
      </c>
      <c r="BF11" s="34"/>
      <c r="BG11" s="29"/>
    </row>
    <row r="12" spans="1:59" s="49" customFormat="1" ht="15.75" thickBot="1" x14ac:dyDescent="0.3">
      <c r="A12" s="23">
        <v>42804</v>
      </c>
      <c r="B12" s="27" t="s">
        <v>12</v>
      </c>
      <c r="C12" s="42">
        <v>3</v>
      </c>
      <c r="D12" s="42"/>
      <c r="E12" s="42">
        <v>46</v>
      </c>
      <c r="F12" s="42">
        <v>9</v>
      </c>
      <c r="G12" s="42">
        <v>1</v>
      </c>
      <c r="H12" s="42">
        <v>5</v>
      </c>
      <c r="I12" s="42">
        <v>12</v>
      </c>
      <c r="J12" s="42"/>
      <c r="K12" s="42"/>
      <c r="L12" s="42">
        <v>4</v>
      </c>
      <c r="M12" s="47">
        <f t="shared" si="0"/>
        <v>76</v>
      </c>
      <c r="N12" s="43">
        <f t="shared" si="1"/>
        <v>51</v>
      </c>
      <c r="O12" s="44">
        <v>15.95</v>
      </c>
      <c r="P12" s="44">
        <v>36.5</v>
      </c>
      <c r="Q12" s="44"/>
      <c r="R12" s="44"/>
      <c r="S12" s="44"/>
      <c r="T12" s="44"/>
      <c r="U12" s="44"/>
      <c r="V12" s="45">
        <f t="shared" si="2"/>
        <v>52.45</v>
      </c>
      <c r="W12" s="45">
        <f t="shared" si="19"/>
        <v>1.4500000000000028</v>
      </c>
      <c r="X12" s="45" t="str">
        <f t="shared" si="20"/>
        <v>Overage</v>
      </c>
      <c r="Y12" s="67"/>
      <c r="Z12" s="27">
        <f t="shared" si="11"/>
        <v>120</v>
      </c>
      <c r="AA12" s="46">
        <v>0</v>
      </c>
      <c r="AB12" s="68">
        <f t="shared" si="3"/>
        <v>1</v>
      </c>
      <c r="AC12" s="23">
        <f t="shared" si="12"/>
        <v>42804</v>
      </c>
      <c r="AD12" s="27" t="str">
        <f t="shared" si="13"/>
        <v>Friday</v>
      </c>
      <c r="AE12" s="42"/>
      <c r="AF12" s="42"/>
      <c r="AG12" s="42"/>
      <c r="AH12" s="42"/>
      <c r="AI12" s="47">
        <f t="shared" si="4"/>
        <v>0</v>
      </c>
      <c r="AJ12" s="43">
        <f t="shared" si="5"/>
        <v>0</v>
      </c>
      <c r="AK12" s="44"/>
      <c r="AL12" s="44"/>
      <c r="AM12" s="44"/>
      <c r="AN12" s="44"/>
      <c r="AO12" s="44"/>
      <c r="AP12" s="44"/>
      <c r="AQ12" s="44"/>
      <c r="AR12" s="45">
        <f t="shared" si="6"/>
        <v>0</v>
      </c>
      <c r="AS12" s="42"/>
      <c r="AT12" s="42"/>
      <c r="AU12" s="42"/>
      <c r="AV12" s="45">
        <f t="shared" si="14"/>
        <v>0</v>
      </c>
      <c r="AW12" s="45">
        <f t="shared" si="15"/>
        <v>0</v>
      </c>
      <c r="AX12" s="45">
        <f t="shared" si="16"/>
        <v>0</v>
      </c>
      <c r="AY12" s="45">
        <f t="shared" si="7"/>
        <v>0</v>
      </c>
      <c r="AZ12" s="45" t="str">
        <f t="shared" si="21"/>
        <v/>
      </c>
      <c r="BA12" s="67"/>
      <c r="BB12" s="27">
        <f t="shared" si="8"/>
        <v>0</v>
      </c>
      <c r="BC12" s="46">
        <v>0</v>
      </c>
      <c r="BD12" s="68">
        <f t="shared" si="9"/>
        <v>1</v>
      </c>
      <c r="BE12" s="47">
        <f>BE11+M12+AI12</f>
        <v>479</v>
      </c>
      <c r="BF12" s="50"/>
      <c r="BG12" s="51"/>
    </row>
    <row r="13" spans="1:59" hidden="1" x14ac:dyDescent="0.25">
      <c r="A13" s="22">
        <v>42805</v>
      </c>
      <c r="B13" s="8" t="s">
        <v>55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1">
        <f t="shared" si="0"/>
        <v>0</v>
      </c>
      <c r="N13" s="39">
        <f t="shared" si="1"/>
        <v>0</v>
      </c>
      <c r="O13" s="40"/>
      <c r="P13" s="40"/>
      <c r="Q13" s="40"/>
      <c r="R13" s="40"/>
      <c r="S13" s="40"/>
      <c r="T13" s="40"/>
      <c r="U13" s="40"/>
      <c r="V13" s="41">
        <f t="shared" si="2"/>
        <v>0</v>
      </c>
      <c r="W13" s="41">
        <f t="shared" si="19"/>
        <v>0</v>
      </c>
      <c r="X13" s="41" t="str">
        <f t="shared" si="20"/>
        <v/>
      </c>
      <c r="Y13" s="65"/>
      <c r="Z13" s="8">
        <f t="shared" si="11"/>
        <v>120</v>
      </c>
      <c r="AA13" s="9">
        <v>0</v>
      </c>
      <c r="AB13" s="66">
        <f t="shared" si="3"/>
        <v>1</v>
      </c>
      <c r="AC13" s="22">
        <f t="shared" si="12"/>
        <v>42805</v>
      </c>
      <c r="AD13" s="8" t="str">
        <f t="shared" si="13"/>
        <v>Saturday</v>
      </c>
      <c r="AE13" s="38"/>
      <c r="AF13" s="38"/>
      <c r="AG13" s="38"/>
      <c r="AH13" s="38"/>
      <c r="AI13" s="31">
        <f t="shared" si="4"/>
        <v>0</v>
      </c>
      <c r="AJ13" s="39">
        <f t="shared" si="5"/>
        <v>0</v>
      </c>
      <c r="AK13" s="40"/>
      <c r="AL13" s="40"/>
      <c r="AM13" s="40"/>
      <c r="AN13" s="40"/>
      <c r="AO13" s="40"/>
      <c r="AP13" s="40"/>
      <c r="AQ13" s="40"/>
      <c r="AR13" s="41">
        <f t="shared" si="6"/>
        <v>0</v>
      </c>
      <c r="AS13" s="38"/>
      <c r="AT13" s="38"/>
      <c r="AU13" s="38"/>
      <c r="AV13" s="41">
        <f t="shared" si="14"/>
        <v>0</v>
      </c>
      <c r="AW13" s="41">
        <f t="shared" si="15"/>
        <v>0</v>
      </c>
      <c r="AX13" s="41">
        <f t="shared" si="16"/>
        <v>0</v>
      </c>
      <c r="AY13" s="41">
        <f t="shared" si="7"/>
        <v>0</v>
      </c>
      <c r="AZ13" s="41" t="str">
        <f t="shared" si="21"/>
        <v/>
      </c>
      <c r="BA13" s="65"/>
      <c r="BB13" s="8">
        <f t="shared" si="8"/>
        <v>0</v>
      </c>
      <c r="BC13" s="9">
        <v>0</v>
      </c>
      <c r="BD13" s="66">
        <f t="shared" si="9"/>
        <v>1</v>
      </c>
      <c r="BE13" s="31">
        <f>BE12+M13+AI13</f>
        <v>479</v>
      </c>
      <c r="BF13" s="34"/>
      <c r="BG13" s="29"/>
    </row>
    <row r="14" spans="1:59" hidden="1" x14ac:dyDescent="0.25">
      <c r="A14" s="10">
        <v>42806</v>
      </c>
      <c r="B14" s="15" t="s">
        <v>56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7">
        <f t="shared" si="0"/>
        <v>0</v>
      </c>
      <c r="N14" s="12">
        <f t="shared" si="1"/>
        <v>0</v>
      </c>
      <c r="O14" s="13"/>
      <c r="P14" s="13"/>
      <c r="Q14" s="13"/>
      <c r="R14" s="13"/>
      <c r="S14" s="13"/>
      <c r="T14" s="13"/>
      <c r="U14" s="13"/>
      <c r="V14" s="14">
        <f t="shared" si="2"/>
        <v>0</v>
      </c>
      <c r="W14" s="14">
        <f t="shared" si="19"/>
        <v>0</v>
      </c>
      <c r="X14" s="14" t="str">
        <f>IF(W14&gt;0, "Overage", IF(W14&lt;0, "Shortage", ""))</f>
        <v/>
      </c>
      <c r="Y14" s="62"/>
      <c r="Z14" s="15">
        <f t="shared" si="11"/>
        <v>120</v>
      </c>
      <c r="AA14" s="16">
        <v>0</v>
      </c>
      <c r="AB14" s="21">
        <f t="shared" si="3"/>
        <v>1</v>
      </c>
      <c r="AC14" s="10">
        <f t="shared" si="12"/>
        <v>42806</v>
      </c>
      <c r="AD14" s="15" t="str">
        <f t="shared" si="13"/>
        <v>Sunday</v>
      </c>
      <c r="AE14" s="11"/>
      <c r="AF14" s="11"/>
      <c r="AG14" s="11"/>
      <c r="AH14" s="11"/>
      <c r="AI14" s="17">
        <f t="shared" si="4"/>
        <v>0</v>
      </c>
      <c r="AJ14" s="12">
        <f t="shared" si="5"/>
        <v>0</v>
      </c>
      <c r="AK14" s="13"/>
      <c r="AL14" s="13"/>
      <c r="AM14" s="13"/>
      <c r="AN14" s="13"/>
      <c r="AO14" s="13"/>
      <c r="AP14" s="13"/>
      <c r="AQ14" s="13"/>
      <c r="AR14" s="14">
        <f t="shared" ref="AR14:AR33" si="27">SUM(AK14:AQ14)</f>
        <v>0</v>
      </c>
      <c r="AS14" s="11"/>
      <c r="AT14" s="11"/>
      <c r="AU14" s="11"/>
      <c r="AV14" s="14">
        <f t="shared" si="14"/>
        <v>0</v>
      </c>
      <c r="AW14" s="14">
        <f t="shared" si="15"/>
        <v>0</v>
      </c>
      <c r="AX14" s="14">
        <f t="shared" si="16"/>
        <v>0</v>
      </c>
      <c r="AY14" s="14">
        <f t="shared" si="7"/>
        <v>0</v>
      </c>
      <c r="AZ14" s="14" t="str">
        <f>IF(AY14&gt;0, "Overage", IF(AY14&lt;0, "Shortage", ""))</f>
        <v/>
      </c>
      <c r="BA14" s="62"/>
      <c r="BB14" s="15">
        <f t="shared" si="8"/>
        <v>0</v>
      </c>
      <c r="BC14" s="16">
        <v>0</v>
      </c>
      <c r="BD14" s="21">
        <f t="shared" si="9"/>
        <v>1</v>
      </c>
      <c r="BE14" s="17">
        <f>BE13+M14+AI14</f>
        <v>479</v>
      </c>
      <c r="BF14" s="34"/>
      <c r="BG14" s="29"/>
    </row>
    <row r="15" spans="1:59" x14ac:dyDescent="0.25">
      <c r="A15" s="10">
        <v>42807</v>
      </c>
      <c r="B15" s="15" t="s">
        <v>0</v>
      </c>
      <c r="C15" s="11">
        <v>6</v>
      </c>
      <c r="D15" s="11"/>
      <c r="E15" s="11">
        <v>51</v>
      </c>
      <c r="F15" s="11">
        <v>20</v>
      </c>
      <c r="G15" s="11">
        <v>6</v>
      </c>
      <c r="H15" s="11">
        <v>8</v>
      </c>
      <c r="I15" s="11">
        <v>30</v>
      </c>
      <c r="J15" s="11">
        <v>2</v>
      </c>
      <c r="K15" s="11"/>
      <c r="L15" s="11">
        <v>12</v>
      </c>
      <c r="M15" s="17">
        <f t="shared" ref="M15:M33" si="28">C15+D15+E15+F15+G15+H15+I15+J15</f>
        <v>123</v>
      </c>
      <c r="N15" s="12">
        <f t="shared" si="1"/>
        <v>64</v>
      </c>
      <c r="O15" s="13">
        <v>26.8</v>
      </c>
      <c r="P15" s="13">
        <v>43</v>
      </c>
      <c r="Q15" s="13"/>
      <c r="R15" s="13"/>
      <c r="S15" s="13"/>
      <c r="T15" s="13"/>
      <c r="U15" s="13"/>
      <c r="V15" s="14">
        <f t="shared" ref="V15:V33" si="29">SUM(O15:U15)</f>
        <v>69.8</v>
      </c>
      <c r="W15" s="14">
        <f t="shared" si="19"/>
        <v>5.7999999999999972</v>
      </c>
      <c r="X15" s="14" t="str">
        <f t="shared" ref="X15:X18" si="30">IF(W15&gt;0, "Overage", IF(W15&lt;0, "Shortage", ""))</f>
        <v>Overage</v>
      </c>
      <c r="Y15" s="62"/>
      <c r="Z15" s="15">
        <f t="shared" si="11"/>
        <v>120</v>
      </c>
      <c r="AA15" s="16">
        <v>0</v>
      </c>
      <c r="AB15" s="21">
        <f t="shared" si="3"/>
        <v>1</v>
      </c>
      <c r="AC15" s="10">
        <f t="shared" si="12"/>
        <v>42807</v>
      </c>
      <c r="AD15" s="15" t="str">
        <f t="shared" si="13"/>
        <v>Monday</v>
      </c>
      <c r="AE15" s="11"/>
      <c r="AF15" s="11"/>
      <c r="AG15" s="11"/>
      <c r="AH15" s="11"/>
      <c r="AI15" s="17">
        <f t="shared" si="4"/>
        <v>0</v>
      </c>
      <c r="AJ15" s="12">
        <f t="shared" si="5"/>
        <v>0</v>
      </c>
      <c r="AK15" s="13"/>
      <c r="AL15" s="13"/>
      <c r="AM15" s="13"/>
      <c r="AN15" s="13"/>
      <c r="AO15" s="13"/>
      <c r="AP15" s="13"/>
      <c r="AQ15" s="13"/>
      <c r="AR15" s="14">
        <f t="shared" si="27"/>
        <v>0</v>
      </c>
      <c r="AS15" s="11"/>
      <c r="AT15" s="11"/>
      <c r="AU15" s="11"/>
      <c r="AV15" s="14">
        <f t="shared" si="14"/>
        <v>0</v>
      </c>
      <c r="AW15" s="14">
        <f t="shared" si="15"/>
        <v>0</v>
      </c>
      <c r="AX15" s="14">
        <f t="shared" si="16"/>
        <v>0</v>
      </c>
      <c r="AY15" s="14">
        <f t="shared" si="7"/>
        <v>0</v>
      </c>
      <c r="AZ15" s="14" t="str">
        <f t="shared" ref="AZ15:AZ18" si="31">IF(AY15&gt;0, "Overage", IF(AY15&lt;0, "Shortage", ""))</f>
        <v/>
      </c>
      <c r="BA15" s="62"/>
      <c r="BB15" s="15">
        <f t="shared" si="8"/>
        <v>0</v>
      </c>
      <c r="BC15" s="16">
        <v>0</v>
      </c>
      <c r="BD15" s="21">
        <f t="shared" si="9"/>
        <v>1</v>
      </c>
      <c r="BE15" s="17">
        <f>M15+AI15</f>
        <v>123</v>
      </c>
      <c r="BF15" s="35"/>
      <c r="BG15" s="28"/>
    </row>
    <row r="16" spans="1:59" x14ac:dyDescent="0.25">
      <c r="A16" s="10">
        <v>42808</v>
      </c>
      <c r="B16" s="15" t="s">
        <v>10</v>
      </c>
      <c r="C16" s="11">
        <v>1</v>
      </c>
      <c r="D16" s="11"/>
      <c r="E16" s="11">
        <v>42</v>
      </c>
      <c r="F16" s="11">
        <v>26</v>
      </c>
      <c r="G16" s="11">
        <v>7</v>
      </c>
      <c r="H16" s="11">
        <v>11</v>
      </c>
      <c r="I16" s="11">
        <v>13</v>
      </c>
      <c r="J16" s="11"/>
      <c r="K16" s="11"/>
      <c r="L16" s="11">
        <v>16</v>
      </c>
      <c r="M16" s="17">
        <f t="shared" si="28"/>
        <v>100</v>
      </c>
      <c r="N16" s="12">
        <f t="shared" si="1"/>
        <v>58.5</v>
      </c>
      <c r="O16" s="13">
        <v>27</v>
      </c>
      <c r="P16" s="13">
        <v>36</v>
      </c>
      <c r="Q16" s="13"/>
      <c r="R16" s="13"/>
      <c r="S16" s="13"/>
      <c r="T16" s="13"/>
      <c r="U16" s="13"/>
      <c r="V16" s="14">
        <f t="shared" si="29"/>
        <v>63</v>
      </c>
      <c r="W16" s="14">
        <f t="shared" si="19"/>
        <v>4.5</v>
      </c>
      <c r="X16" s="14" t="str">
        <f t="shared" si="30"/>
        <v>Overage</v>
      </c>
      <c r="Y16" s="62"/>
      <c r="Z16" s="15">
        <f t="shared" si="11"/>
        <v>120</v>
      </c>
      <c r="AA16" s="16">
        <v>0</v>
      </c>
      <c r="AB16" s="21">
        <f t="shared" si="3"/>
        <v>1</v>
      </c>
      <c r="AC16" s="10">
        <f t="shared" si="12"/>
        <v>42808</v>
      </c>
      <c r="AD16" s="15" t="str">
        <f t="shared" si="13"/>
        <v>Tuesday</v>
      </c>
      <c r="AE16" s="11"/>
      <c r="AF16" s="11"/>
      <c r="AG16" s="11"/>
      <c r="AH16" s="11"/>
      <c r="AI16" s="17">
        <f t="shared" si="4"/>
        <v>0</v>
      </c>
      <c r="AJ16" s="12">
        <f t="shared" si="5"/>
        <v>0</v>
      </c>
      <c r="AK16" s="13"/>
      <c r="AL16" s="13"/>
      <c r="AM16" s="13"/>
      <c r="AN16" s="13"/>
      <c r="AO16" s="13"/>
      <c r="AP16" s="13"/>
      <c r="AQ16" s="13"/>
      <c r="AR16" s="14">
        <f t="shared" si="27"/>
        <v>0</v>
      </c>
      <c r="AS16" s="11"/>
      <c r="AT16" s="11"/>
      <c r="AU16" s="11"/>
      <c r="AV16" s="14">
        <f t="shared" si="14"/>
        <v>0</v>
      </c>
      <c r="AW16" s="14">
        <f t="shared" si="15"/>
        <v>0</v>
      </c>
      <c r="AX16" s="14">
        <f t="shared" si="16"/>
        <v>0</v>
      </c>
      <c r="AY16" s="14">
        <f t="shared" si="7"/>
        <v>0</v>
      </c>
      <c r="AZ16" s="14" t="str">
        <f t="shared" si="31"/>
        <v/>
      </c>
      <c r="BA16" s="62"/>
      <c r="BB16" s="15">
        <f t="shared" si="8"/>
        <v>0</v>
      </c>
      <c r="BC16" s="16">
        <v>0</v>
      </c>
      <c r="BD16" s="21">
        <f t="shared" si="9"/>
        <v>1</v>
      </c>
      <c r="BE16" s="17">
        <f>BE15+M16+AI16</f>
        <v>223</v>
      </c>
      <c r="BF16" s="34"/>
      <c r="BG16" s="29"/>
    </row>
    <row r="17" spans="1:59" x14ac:dyDescent="0.25">
      <c r="A17" s="10">
        <v>42809</v>
      </c>
      <c r="B17" s="15" t="s">
        <v>11</v>
      </c>
      <c r="C17" s="11">
        <v>2</v>
      </c>
      <c r="D17" s="11"/>
      <c r="E17" s="11">
        <v>57</v>
      </c>
      <c r="F17" s="11">
        <v>25</v>
      </c>
      <c r="G17" s="11">
        <v>1</v>
      </c>
      <c r="H17" s="11">
        <v>14</v>
      </c>
      <c r="I17" s="11">
        <v>19</v>
      </c>
      <c r="J17" s="11"/>
      <c r="K17" s="11"/>
      <c r="L17" s="11">
        <v>10</v>
      </c>
      <c r="M17" s="17">
        <f t="shared" si="28"/>
        <v>118</v>
      </c>
      <c r="N17" s="12">
        <f t="shared" si="1"/>
        <v>70</v>
      </c>
      <c r="O17" s="13"/>
      <c r="P17" s="13">
        <v>22.18</v>
      </c>
      <c r="Q17" s="13"/>
      <c r="R17" s="13">
        <v>51.49</v>
      </c>
      <c r="S17" s="13"/>
      <c r="T17" s="13"/>
      <c r="U17" s="13"/>
      <c r="V17" s="14">
        <f t="shared" si="29"/>
        <v>73.67</v>
      </c>
      <c r="W17" s="14">
        <f t="shared" si="19"/>
        <v>3.6700000000000017</v>
      </c>
      <c r="X17" s="14" t="str">
        <f t="shared" si="30"/>
        <v>Overage</v>
      </c>
      <c r="Y17" s="62"/>
      <c r="Z17" s="15">
        <f t="shared" si="11"/>
        <v>120</v>
      </c>
      <c r="AA17" s="16">
        <v>0</v>
      </c>
      <c r="AB17" s="21">
        <f t="shared" si="3"/>
        <v>1</v>
      </c>
      <c r="AC17" s="10">
        <f t="shared" si="12"/>
        <v>42809</v>
      </c>
      <c r="AD17" s="15" t="str">
        <f t="shared" si="13"/>
        <v>Wednesday</v>
      </c>
      <c r="AE17" s="11"/>
      <c r="AF17" s="11"/>
      <c r="AG17" s="11"/>
      <c r="AH17" s="11"/>
      <c r="AI17" s="17">
        <f t="shared" si="4"/>
        <v>0</v>
      </c>
      <c r="AJ17" s="12">
        <f t="shared" si="5"/>
        <v>0</v>
      </c>
      <c r="AK17" s="13"/>
      <c r="AL17" s="13"/>
      <c r="AM17" s="13"/>
      <c r="AN17" s="13"/>
      <c r="AO17" s="13"/>
      <c r="AP17" s="13"/>
      <c r="AQ17" s="13"/>
      <c r="AR17" s="14">
        <f t="shared" si="27"/>
        <v>0</v>
      </c>
      <c r="AS17" s="11"/>
      <c r="AT17" s="11"/>
      <c r="AU17" s="11"/>
      <c r="AV17" s="14">
        <f t="shared" si="14"/>
        <v>0</v>
      </c>
      <c r="AW17" s="14">
        <f t="shared" si="15"/>
        <v>0</v>
      </c>
      <c r="AX17" s="14">
        <f t="shared" si="16"/>
        <v>0</v>
      </c>
      <c r="AY17" s="14">
        <f t="shared" si="7"/>
        <v>0</v>
      </c>
      <c r="AZ17" s="14" t="str">
        <f t="shared" si="31"/>
        <v/>
      </c>
      <c r="BA17" s="62"/>
      <c r="BB17" s="15">
        <f t="shared" si="8"/>
        <v>0</v>
      </c>
      <c r="BC17" s="16">
        <v>0</v>
      </c>
      <c r="BD17" s="21">
        <f t="shared" si="9"/>
        <v>1</v>
      </c>
      <c r="BE17" s="17">
        <f>BE16+M17+AI17</f>
        <v>341</v>
      </c>
      <c r="BF17" s="34"/>
      <c r="BG17" s="29"/>
    </row>
    <row r="18" spans="1:59" x14ac:dyDescent="0.25">
      <c r="A18" s="10">
        <v>42810</v>
      </c>
      <c r="B18" s="15" t="s">
        <v>13</v>
      </c>
      <c r="C18" s="11">
        <v>15</v>
      </c>
      <c r="D18" s="11"/>
      <c r="E18" s="11">
        <v>50</v>
      </c>
      <c r="F18" s="11">
        <v>7</v>
      </c>
      <c r="G18" s="11">
        <v>2</v>
      </c>
      <c r="H18" s="11">
        <v>6</v>
      </c>
      <c r="I18" s="11">
        <v>9</v>
      </c>
      <c r="J18" s="11"/>
      <c r="K18" s="11"/>
      <c r="L18" s="11">
        <v>4</v>
      </c>
      <c r="M18" s="17">
        <f t="shared" si="28"/>
        <v>89</v>
      </c>
      <c r="N18" s="12">
        <f t="shared" si="1"/>
        <v>54.5</v>
      </c>
      <c r="O18" s="13">
        <v>21</v>
      </c>
      <c r="P18" s="13"/>
      <c r="Q18" s="13"/>
      <c r="R18" s="13">
        <v>33</v>
      </c>
      <c r="S18" s="13"/>
      <c r="T18" s="13"/>
      <c r="U18" s="13"/>
      <c r="V18" s="14">
        <f t="shared" si="29"/>
        <v>54</v>
      </c>
      <c r="W18" s="14">
        <f t="shared" si="19"/>
        <v>-0.5</v>
      </c>
      <c r="X18" s="14" t="str">
        <f t="shared" si="30"/>
        <v>Shortage</v>
      </c>
      <c r="Y18" s="62"/>
      <c r="Z18" s="15">
        <f t="shared" si="11"/>
        <v>120</v>
      </c>
      <c r="AA18" s="16">
        <v>0</v>
      </c>
      <c r="AB18" s="21">
        <f t="shared" si="3"/>
        <v>1</v>
      </c>
      <c r="AC18" s="10">
        <f t="shared" si="12"/>
        <v>42810</v>
      </c>
      <c r="AD18" s="15" t="str">
        <f t="shared" si="13"/>
        <v>Thursday</v>
      </c>
      <c r="AE18" s="11"/>
      <c r="AF18" s="11"/>
      <c r="AG18" s="11"/>
      <c r="AH18" s="11"/>
      <c r="AI18" s="17">
        <f t="shared" si="4"/>
        <v>0</v>
      </c>
      <c r="AJ18" s="12">
        <f t="shared" si="5"/>
        <v>0</v>
      </c>
      <c r="AK18" s="13"/>
      <c r="AL18" s="13"/>
      <c r="AM18" s="13"/>
      <c r="AN18" s="13"/>
      <c r="AO18" s="13"/>
      <c r="AP18" s="13"/>
      <c r="AQ18" s="13"/>
      <c r="AR18" s="14">
        <f t="shared" si="27"/>
        <v>0</v>
      </c>
      <c r="AS18" s="11"/>
      <c r="AT18" s="11"/>
      <c r="AU18" s="11"/>
      <c r="AV18" s="14">
        <f t="shared" si="14"/>
        <v>0</v>
      </c>
      <c r="AW18" s="14">
        <f t="shared" si="15"/>
        <v>0</v>
      </c>
      <c r="AX18" s="14">
        <f t="shared" si="16"/>
        <v>0</v>
      </c>
      <c r="AY18" s="14">
        <f t="shared" si="7"/>
        <v>0</v>
      </c>
      <c r="AZ18" s="14" t="str">
        <f t="shared" si="31"/>
        <v/>
      </c>
      <c r="BA18" s="62"/>
      <c r="BB18" s="15">
        <f t="shared" si="8"/>
        <v>0</v>
      </c>
      <c r="BC18" s="16">
        <v>0</v>
      </c>
      <c r="BD18" s="21">
        <f t="shared" si="9"/>
        <v>1</v>
      </c>
      <c r="BE18" s="17">
        <f>BE17+M18+AI18</f>
        <v>430</v>
      </c>
      <c r="BF18" s="34"/>
      <c r="BG18" s="29"/>
    </row>
    <row r="19" spans="1:59" s="49" customFormat="1" ht="15.75" thickBot="1" x14ac:dyDescent="0.3">
      <c r="A19" s="23">
        <v>42811</v>
      </c>
      <c r="B19" s="27" t="s">
        <v>12</v>
      </c>
      <c r="C19" s="42">
        <v>3</v>
      </c>
      <c r="D19" s="42"/>
      <c r="E19" s="42">
        <v>48</v>
      </c>
      <c r="F19" s="42">
        <v>15</v>
      </c>
      <c r="G19" s="42">
        <v>4</v>
      </c>
      <c r="H19" s="42">
        <v>7</v>
      </c>
      <c r="I19" s="42">
        <v>37</v>
      </c>
      <c r="J19" s="42"/>
      <c r="K19" s="42"/>
      <c r="L19" s="42">
        <v>16</v>
      </c>
      <c r="M19" s="47">
        <f t="shared" si="28"/>
        <v>114</v>
      </c>
      <c r="N19" s="43">
        <f t="shared" si="1"/>
        <v>57.5</v>
      </c>
      <c r="O19" s="44">
        <v>16.5</v>
      </c>
      <c r="P19" s="44"/>
      <c r="Q19" s="44"/>
      <c r="R19" s="44">
        <v>40.5</v>
      </c>
      <c r="S19" s="44"/>
      <c r="T19" s="44"/>
      <c r="U19" s="44"/>
      <c r="V19" s="45">
        <f t="shared" si="29"/>
        <v>57</v>
      </c>
      <c r="W19" s="45">
        <f t="shared" si="19"/>
        <v>-0.5</v>
      </c>
      <c r="X19" s="45" t="str">
        <f>IF(W19&gt;0, "Overage", IF(W19&lt;0, "Shortage", ""))</f>
        <v>Shortage</v>
      </c>
      <c r="Y19" s="67"/>
      <c r="Z19" s="27">
        <f t="shared" si="11"/>
        <v>120</v>
      </c>
      <c r="AA19" s="46">
        <v>0</v>
      </c>
      <c r="AB19" s="68">
        <f t="shared" si="3"/>
        <v>1</v>
      </c>
      <c r="AC19" s="23">
        <f t="shared" si="12"/>
        <v>42811</v>
      </c>
      <c r="AD19" s="27" t="str">
        <f t="shared" si="13"/>
        <v>Friday</v>
      </c>
      <c r="AE19" s="42"/>
      <c r="AF19" s="42"/>
      <c r="AG19" s="42"/>
      <c r="AH19" s="42"/>
      <c r="AI19" s="47">
        <f t="shared" si="4"/>
        <v>0</v>
      </c>
      <c r="AJ19" s="43">
        <f t="shared" si="5"/>
        <v>0</v>
      </c>
      <c r="AK19" s="44"/>
      <c r="AL19" s="44"/>
      <c r="AM19" s="44"/>
      <c r="AN19" s="44"/>
      <c r="AO19" s="44"/>
      <c r="AP19" s="44"/>
      <c r="AQ19" s="44"/>
      <c r="AR19" s="45">
        <f t="shared" si="27"/>
        <v>0</v>
      </c>
      <c r="AS19" s="42"/>
      <c r="AT19" s="42"/>
      <c r="AU19" s="42"/>
      <c r="AV19" s="45">
        <f t="shared" si="14"/>
        <v>0</v>
      </c>
      <c r="AW19" s="45">
        <f t="shared" si="15"/>
        <v>0</v>
      </c>
      <c r="AX19" s="45">
        <f t="shared" si="16"/>
        <v>0</v>
      </c>
      <c r="AY19" s="45">
        <f t="shared" si="7"/>
        <v>0</v>
      </c>
      <c r="AZ19" s="45" t="str">
        <f>IF(AY19&gt;0, "Overage", IF(AY19&lt;0, "Shortage", ""))</f>
        <v/>
      </c>
      <c r="BA19" s="67"/>
      <c r="BB19" s="27">
        <f t="shared" si="8"/>
        <v>0</v>
      </c>
      <c r="BC19" s="46">
        <v>0</v>
      </c>
      <c r="BD19" s="68">
        <f t="shared" si="9"/>
        <v>1</v>
      </c>
      <c r="BE19" s="47">
        <f>BE18+M19+AI19</f>
        <v>544</v>
      </c>
      <c r="BF19" s="50"/>
      <c r="BG19" s="51"/>
    </row>
    <row r="20" spans="1:59" hidden="1" x14ac:dyDescent="0.25">
      <c r="A20" s="22">
        <v>42812</v>
      </c>
      <c r="B20" s="8" t="s">
        <v>55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1">
        <f t="shared" si="28"/>
        <v>0</v>
      </c>
      <c r="N20" s="39">
        <f t="shared" si="1"/>
        <v>0</v>
      </c>
      <c r="O20" s="40"/>
      <c r="P20" s="40"/>
      <c r="Q20" s="40"/>
      <c r="R20" s="40"/>
      <c r="S20" s="40"/>
      <c r="T20" s="40"/>
      <c r="U20" s="40"/>
      <c r="V20" s="41">
        <f t="shared" si="29"/>
        <v>0</v>
      </c>
      <c r="W20" s="41">
        <f t="shared" si="19"/>
        <v>0</v>
      </c>
      <c r="X20" s="41" t="str">
        <f t="shared" ref="X20:X23" si="32">IF(W20&gt;0, "Overage", IF(W20&lt;0, "Shortage", ""))</f>
        <v/>
      </c>
      <c r="Y20" s="65"/>
      <c r="Z20" s="8">
        <f t="shared" si="11"/>
        <v>120</v>
      </c>
      <c r="AA20" s="9">
        <v>0</v>
      </c>
      <c r="AB20" s="66">
        <f t="shared" si="3"/>
        <v>1</v>
      </c>
      <c r="AC20" s="22">
        <f t="shared" si="12"/>
        <v>42812</v>
      </c>
      <c r="AD20" s="8" t="str">
        <f t="shared" si="13"/>
        <v>Saturday</v>
      </c>
      <c r="AE20" s="38"/>
      <c r="AF20" s="38"/>
      <c r="AG20" s="38"/>
      <c r="AH20" s="38"/>
      <c r="AI20" s="31">
        <f t="shared" si="4"/>
        <v>0</v>
      </c>
      <c r="AJ20" s="39">
        <f t="shared" si="5"/>
        <v>0</v>
      </c>
      <c r="AK20" s="40"/>
      <c r="AL20" s="40"/>
      <c r="AM20" s="40"/>
      <c r="AN20" s="40"/>
      <c r="AO20" s="40"/>
      <c r="AP20" s="40"/>
      <c r="AQ20" s="40"/>
      <c r="AR20" s="41">
        <f t="shared" si="27"/>
        <v>0</v>
      </c>
      <c r="AS20" s="38"/>
      <c r="AT20" s="38"/>
      <c r="AU20" s="38"/>
      <c r="AV20" s="41">
        <f t="shared" si="14"/>
        <v>0</v>
      </c>
      <c r="AW20" s="41">
        <f t="shared" si="15"/>
        <v>0</v>
      </c>
      <c r="AX20" s="41">
        <f t="shared" si="16"/>
        <v>0</v>
      </c>
      <c r="AY20" s="41">
        <f t="shared" si="7"/>
        <v>0</v>
      </c>
      <c r="AZ20" s="41" t="str">
        <f t="shared" ref="AZ20:AZ23" si="33">IF(AY20&gt;0, "Overage", IF(AY20&lt;0, "Shortage", ""))</f>
        <v/>
      </c>
      <c r="BA20" s="65"/>
      <c r="BB20" s="8">
        <f t="shared" si="8"/>
        <v>0</v>
      </c>
      <c r="BC20" s="9">
        <v>0</v>
      </c>
      <c r="BD20" s="66">
        <f t="shared" si="9"/>
        <v>1</v>
      </c>
      <c r="BE20" s="31">
        <f>BE19+M20+AI20</f>
        <v>544</v>
      </c>
      <c r="BF20" s="35"/>
      <c r="BG20" s="28"/>
    </row>
    <row r="21" spans="1:59" hidden="1" x14ac:dyDescent="0.25">
      <c r="A21" s="10">
        <v>42813</v>
      </c>
      <c r="B21" s="15" t="s">
        <v>56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7">
        <f t="shared" si="28"/>
        <v>0</v>
      </c>
      <c r="N21" s="12">
        <f t="shared" si="1"/>
        <v>0</v>
      </c>
      <c r="O21" s="13"/>
      <c r="P21" s="13"/>
      <c r="Q21" s="13"/>
      <c r="R21" s="13"/>
      <c r="S21" s="13"/>
      <c r="T21" s="13"/>
      <c r="U21" s="13"/>
      <c r="V21" s="14">
        <f t="shared" si="29"/>
        <v>0</v>
      </c>
      <c r="W21" s="14">
        <f t="shared" si="19"/>
        <v>0</v>
      </c>
      <c r="X21" s="14" t="str">
        <f t="shared" si="32"/>
        <v/>
      </c>
      <c r="Y21" s="62"/>
      <c r="Z21" s="15">
        <f t="shared" si="11"/>
        <v>120</v>
      </c>
      <c r="AA21" s="16">
        <v>0</v>
      </c>
      <c r="AB21" s="21">
        <f t="shared" si="3"/>
        <v>1</v>
      </c>
      <c r="AC21" s="10">
        <f t="shared" si="12"/>
        <v>42813</v>
      </c>
      <c r="AD21" s="15" t="str">
        <f t="shared" si="13"/>
        <v>Sunday</v>
      </c>
      <c r="AE21" s="11"/>
      <c r="AF21" s="11"/>
      <c r="AG21" s="11"/>
      <c r="AH21" s="11"/>
      <c r="AI21" s="17">
        <f t="shared" si="4"/>
        <v>0</v>
      </c>
      <c r="AJ21" s="12">
        <f t="shared" si="5"/>
        <v>0</v>
      </c>
      <c r="AK21" s="13"/>
      <c r="AL21" s="13"/>
      <c r="AM21" s="13"/>
      <c r="AN21" s="13"/>
      <c r="AO21" s="13"/>
      <c r="AP21" s="13"/>
      <c r="AQ21" s="13"/>
      <c r="AR21" s="14">
        <f t="shared" si="27"/>
        <v>0</v>
      </c>
      <c r="AS21" s="11"/>
      <c r="AT21" s="11"/>
      <c r="AU21" s="11"/>
      <c r="AV21" s="14">
        <f t="shared" si="14"/>
        <v>0</v>
      </c>
      <c r="AW21" s="14">
        <f t="shared" si="15"/>
        <v>0</v>
      </c>
      <c r="AX21" s="14">
        <f t="shared" si="16"/>
        <v>0</v>
      </c>
      <c r="AY21" s="14">
        <f t="shared" si="7"/>
        <v>0</v>
      </c>
      <c r="AZ21" s="14" t="str">
        <f t="shared" si="33"/>
        <v/>
      </c>
      <c r="BA21" s="62"/>
      <c r="BB21" s="15">
        <f t="shared" si="8"/>
        <v>0</v>
      </c>
      <c r="BC21" s="16">
        <v>0</v>
      </c>
      <c r="BD21" s="21">
        <f t="shared" si="9"/>
        <v>1</v>
      </c>
      <c r="BE21" s="17">
        <f>M21+AI21</f>
        <v>0</v>
      </c>
      <c r="BF21" s="34"/>
      <c r="BG21" s="29"/>
    </row>
    <row r="22" spans="1:59" x14ac:dyDescent="0.25">
      <c r="A22" s="10">
        <v>42814</v>
      </c>
      <c r="B22" s="15" t="s">
        <v>0</v>
      </c>
      <c r="C22" s="11">
        <v>2</v>
      </c>
      <c r="D22" s="11"/>
      <c r="E22" s="11">
        <v>57</v>
      </c>
      <c r="F22" s="11">
        <v>20</v>
      </c>
      <c r="G22" s="11">
        <v>2</v>
      </c>
      <c r="H22" s="11">
        <v>5</v>
      </c>
      <c r="I22" s="11">
        <v>21</v>
      </c>
      <c r="J22" s="11"/>
      <c r="K22" s="11"/>
      <c r="L22" s="11">
        <v>24</v>
      </c>
      <c r="M22" s="17">
        <f t="shared" si="28"/>
        <v>107</v>
      </c>
      <c r="N22" s="12">
        <f t="shared" si="1"/>
        <v>68</v>
      </c>
      <c r="O22" s="13">
        <v>35</v>
      </c>
      <c r="P22" s="13"/>
      <c r="Q22" s="13"/>
      <c r="R22" s="13">
        <v>34.880000000000003</v>
      </c>
      <c r="S22" s="13"/>
      <c r="T22" s="13"/>
      <c r="U22" s="13"/>
      <c r="V22" s="14">
        <f t="shared" si="29"/>
        <v>69.88</v>
      </c>
      <c r="W22" s="14">
        <f t="shared" si="19"/>
        <v>1.8799999999999955</v>
      </c>
      <c r="X22" s="14" t="str">
        <f t="shared" si="32"/>
        <v>Overage</v>
      </c>
      <c r="Y22" s="62"/>
      <c r="Z22" s="15">
        <f t="shared" si="11"/>
        <v>120</v>
      </c>
      <c r="AA22" s="16">
        <v>0</v>
      </c>
      <c r="AB22" s="21">
        <f t="shared" si="3"/>
        <v>1</v>
      </c>
      <c r="AC22" s="10">
        <f t="shared" si="12"/>
        <v>42814</v>
      </c>
      <c r="AD22" s="15" t="str">
        <f t="shared" si="13"/>
        <v>Monday</v>
      </c>
      <c r="AE22" s="11"/>
      <c r="AF22" s="11"/>
      <c r="AG22" s="11"/>
      <c r="AH22" s="11"/>
      <c r="AI22" s="17">
        <f t="shared" si="4"/>
        <v>0</v>
      </c>
      <c r="AJ22" s="12">
        <f t="shared" si="5"/>
        <v>0</v>
      </c>
      <c r="AK22" s="13"/>
      <c r="AL22" s="13"/>
      <c r="AM22" s="13"/>
      <c r="AN22" s="13"/>
      <c r="AO22" s="13"/>
      <c r="AP22" s="13"/>
      <c r="AQ22" s="13"/>
      <c r="AR22" s="14">
        <f t="shared" si="27"/>
        <v>0</v>
      </c>
      <c r="AS22" s="11"/>
      <c r="AT22" s="11"/>
      <c r="AU22" s="11"/>
      <c r="AV22" s="14">
        <f t="shared" si="14"/>
        <v>0</v>
      </c>
      <c r="AW22" s="14">
        <f t="shared" si="15"/>
        <v>0</v>
      </c>
      <c r="AX22" s="14">
        <f t="shared" si="16"/>
        <v>0</v>
      </c>
      <c r="AY22" s="14">
        <f t="shared" si="7"/>
        <v>0</v>
      </c>
      <c r="AZ22" s="14" t="str">
        <f t="shared" si="33"/>
        <v/>
      </c>
      <c r="BA22" s="62"/>
      <c r="BB22" s="15">
        <f t="shared" si="8"/>
        <v>0</v>
      </c>
      <c r="BC22" s="16">
        <v>0</v>
      </c>
      <c r="BD22" s="21">
        <f t="shared" si="9"/>
        <v>1</v>
      </c>
      <c r="BE22" s="17">
        <f t="shared" ref="BE22:BE27" si="34">BE21+M22+AI22</f>
        <v>107</v>
      </c>
      <c r="BF22" s="34"/>
      <c r="BG22" s="29"/>
    </row>
    <row r="23" spans="1:59" x14ac:dyDescent="0.25">
      <c r="A23" s="10">
        <v>42815</v>
      </c>
      <c r="B23" s="15" t="s">
        <v>10</v>
      </c>
      <c r="C23" s="11">
        <v>5</v>
      </c>
      <c r="D23" s="11"/>
      <c r="E23" s="11">
        <v>57</v>
      </c>
      <c r="F23" s="11">
        <v>22</v>
      </c>
      <c r="G23" s="11">
        <v>1</v>
      </c>
      <c r="H23" s="11">
        <v>5</v>
      </c>
      <c r="I23" s="11">
        <v>29</v>
      </c>
      <c r="J23" s="11">
        <v>3</v>
      </c>
      <c r="K23" s="11"/>
      <c r="L23" s="11">
        <v>24</v>
      </c>
      <c r="M23" s="17">
        <f t="shared" si="28"/>
        <v>122</v>
      </c>
      <c r="N23" s="12">
        <f t="shared" si="1"/>
        <v>68.5</v>
      </c>
      <c r="O23" s="13"/>
      <c r="P23" s="13">
        <v>40.81</v>
      </c>
      <c r="Q23" s="13"/>
      <c r="R23" s="13">
        <v>30.25</v>
      </c>
      <c r="S23" s="13"/>
      <c r="T23" s="13"/>
      <c r="U23" s="13"/>
      <c r="V23" s="14">
        <f t="shared" si="29"/>
        <v>71.06</v>
      </c>
      <c r="W23" s="14">
        <f t="shared" si="19"/>
        <v>2.5600000000000023</v>
      </c>
      <c r="X23" s="14" t="str">
        <f t="shared" si="32"/>
        <v>Overage</v>
      </c>
      <c r="Y23" s="62"/>
      <c r="Z23" s="15">
        <f t="shared" si="11"/>
        <v>120</v>
      </c>
      <c r="AA23" s="16">
        <v>0</v>
      </c>
      <c r="AB23" s="21">
        <f t="shared" si="3"/>
        <v>1</v>
      </c>
      <c r="AC23" s="10">
        <f t="shared" si="12"/>
        <v>42815</v>
      </c>
      <c r="AD23" s="15" t="str">
        <f t="shared" si="13"/>
        <v>Tuesday</v>
      </c>
      <c r="AE23" s="11"/>
      <c r="AF23" s="11"/>
      <c r="AG23" s="11"/>
      <c r="AH23" s="11"/>
      <c r="AI23" s="17">
        <f t="shared" si="4"/>
        <v>0</v>
      </c>
      <c r="AJ23" s="12">
        <f t="shared" si="5"/>
        <v>0</v>
      </c>
      <c r="AK23" s="13"/>
      <c r="AL23" s="13"/>
      <c r="AM23" s="13"/>
      <c r="AN23" s="13"/>
      <c r="AO23" s="13"/>
      <c r="AP23" s="13"/>
      <c r="AQ23" s="13"/>
      <c r="AR23" s="14">
        <f t="shared" si="27"/>
        <v>0</v>
      </c>
      <c r="AS23" s="11"/>
      <c r="AT23" s="11"/>
      <c r="AU23" s="11"/>
      <c r="AV23" s="14">
        <f t="shared" si="14"/>
        <v>0</v>
      </c>
      <c r="AW23" s="14">
        <f t="shared" si="15"/>
        <v>0</v>
      </c>
      <c r="AX23" s="14">
        <f t="shared" si="16"/>
        <v>0</v>
      </c>
      <c r="AY23" s="14">
        <f t="shared" si="7"/>
        <v>0</v>
      </c>
      <c r="AZ23" s="14" t="str">
        <f t="shared" si="33"/>
        <v/>
      </c>
      <c r="BA23" s="62"/>
      <c r="BB23" s="15">
        <f t="shared" si="8"/>
        <v>0</v>
      </c>
      <c r="BC23" s="16">
        <v>0</v>
      </c>
      <c r="BD23" s="21">
        <f t="shared" si="9"/>
        <v>1</v>
      </c>
      <c r="BE23" s="17">
        <f t="shared" si="34"/>
        <v>229</v>
      </c>
      <c r="BF23" s="34"/>
      <c r="BG23" s="29"/>
    </row>
    <row r="24" spans="1:59" x14ac:dyDescent="0.25">
      <c r="A24" s="10">
        <v>42816</v>
      </c>
      <c r="B24" s="15" t="s">
        <v>11</v>
      </c>
      <c r="C24" s="11">
        <v>9</v>
      </c>
      <c r="D24" s="11"/>
      <c r="E24" s="11">
        <v>34</v>
      </c>
      <c r="F24" s="11">
        <v>19</v>
      </c>
      <c r="G24" s="11">
        <v>3</v>
      </c>
      <c r="H24" s="11">
        <v>5</v>
      </c>
      <c r="I24" s="11">
        <v>14</v>
      </c>
      <c r="J24" s="11">
        <v>5</v>
      </c>
      <c r="K24" s="11"/>
      <c r="L24" s="11">
        <v>13</v>
      </c>
      <c r="M24" s="17">
        <f t="shared" si="28"/>
        <v>89</v>
      </c>
      <c r="N24" s="12">
        <f t="shared" si="1"/>
        <v>45</v>
      </c>
      <c r="O24" s="13"/>
      <c r="P24" s="13">
        <v>13.76</v>
      </c>
      <c r="Q24" s="13"/>
      <c r="R24" s="13">
        <v>31.5</v>
      </c>
      <c r="S24" s="13"/>
      <c r="T24" s="13"/>
      <c r="U24" s="13"/>
      <c r="V24" s="25">
        <f t="shared" si="29"/>
        <v>45.26</v>
      </c>
      <c r="W24" s="25">
        <f t="shared" si="19"/>
        <v>0.25999999999999801</v>
      </c>
      <c r="X24" s="25" t="str">
        <f>IF(W24&gt;0, "Overage", IF(W24&lt;0, "Shortage", ""))</f>
        <v>Overage</v>
      </c>
      <c r="Y24" s="62"/>
      <c r="Z24" s="24">
        <f t="shared" si="11"/>
        <v>120</v>
      </c>
      <c r="AA24" s="16">
        <v>0</v>
      </c>
      <c r="AB24" s="63">
        <f t="shared" si="3"/>
        <v>1</v>
      </c>
      <c r="AC24" s="10">
        <f t="shared" si="12"/>
        <v>42816</v>
      </c>
      <c r="AD24" s="15" t="str">
        <f t="shared" si="13"/>
        <v>Wednesday</v>
      </c>
      <c r="AE24" s="11"/>
      <c r="AF24" s="11"/>
      <c r="AG24" s="11"/>
      <c r="AH24" s="11"/>
      <c r="AI24" s="26">
        <f t="shared" si="4"/>
        <v>0</v>
      </c>
      <c r="AJ24" s="64">
        <f t="shared" si="5"/>
        <v>0</v>
      </c>
      <c r="AK24" s="13"/>
      <c r="AL24" s="13"/>
      <c r="AM24" s="13"/>
      <c r="AN24" s="13"/>
      <c r="AO24" s="13"/>
      <c r="AP24" s="13"/>
      <c r="AQ24" s="13"/>
      <c r="AR24" s="25">
        <f t="shared" si="27"/>
        <v>0</v>
      </c>
      <c r="AS24" s="11"/>
      <c r="AT24" s="11"/>
      <c r="AU24" s="11"/>
      <c r="AV24" s="25">
        <f t="shared" si="14"/>
        <v>0</v>
      </c>
      <c r="AW24" s="25">
        <f t="shared" si="15"/>
        <v>0</v>
      </c>
      <c r="AX24" s="25">
        <f t="shared" si="16"/>
        <v>0</v>
      </c>
      <c r="AY24" s="25">
        <f t="shared" si="7"/>
        <v>0</v>
      </c>
      <c r="AZ24" s="25" t="str">
        <f>IF(AY24&gt;0, "Overage", IF(AY24&lt;0, "Shortage", ""))</f>
        <v/>
      </c>
      <c r="BA24" s="62"/>
      <c r="BB24" s="24">
        <f t="shared" si="8"/>
        <v>0</v>
      </c>
      <c r="BC24" s="16">
        <v>0</v>
      </c>
      <c r="BD24" s="63">
        <f t="shared" si="9"/>
        <v>1</v>
      </c>
      <c r="BE24" s="26">
        <f t="shared" si="34"/>
        <v>318</v>
      </c>
      <c r="BF24" s="34"/>
      <c r="BG24" s="29"/>
    </row>
    <row r="25" spans="1:59" x14ac:dyDescent="0.25">
      <c r="A25" s="10">
        <v>42817</v>
      </c>
      <c r="B25" s="15" t="s">
        <v>13</v>
      </c>
      <c r="C25" s="11">
        <v>8</v>
      </c>
      <c r="D25" s="11"/>
      <c r="E25" s="11">
        <v>29</v>
      </c>
      <c r="F25" s="11">
        <v>6</v>
      </c>
      <c r="G25" s="11">
        <v>3</v>
      </c>
      <c r="H25" s="11"/>
      <c r="I25" s="11">
        <v>9</v>
      </c>
      <c r="J25" s="11"/>
      <c r="K25" s="11"/>
      <c r="L25" s="11">
        <v>8</v>
      </c>
      <c r="M25" s="17">
        <f t="shared" si="28"/>
        <v>55</v>
      </c>
      <c r="N25" s="12">
        <f t="shared" si="1"/>
        <v>33.5</v>
      </c>
      <c r="O25" s="13"/>
      <c r="P25" s="13">
        <v>10</v>
      </c>
      <c r="Q25" s="13"/>
      <c r="R25" s="13">
        <v>23.6</v>
      </c>
      <c r="S25" s="13"/>
      <c r="T25" s="13"/>
      <c r="U25" s="13"/>
      <c r="V25" s="14">
        <f t="shared" si="29"/>
        <v>33.6</v>
      </c>
      <c r="W25" s="14">
        <f t="shared" si="19"/>
        <v>0.10000000000000142</v>
      </c>
      <c r="X25" s="14" t="str">
        <f t="shared" ref="X25:X28" si="35">IF(W25&gt;0, "Overage", IF(W25&lt;0, "Shortage", ""))</f>
        <v>Overage</v>
      </c>
      <c r="Y25" s="62"/>
      <c r="Z25" s="15">
        <f t="shared" si="11"/>
        <v>120</v>
      </c>
      <c r="AA25" s="16">
        <v>0</v>
      </c>
      <c r="AB25" s="21">
        <f t="shared" si="3"/>
        <v>1</v>
      </c>
      <c r="AC25" s="10">
        <f t="shared" si="12"/>
        <v>42817</v>
      </c>
      <c r="AD25" s="15" t="str">
        <f t="shared" si="13"/>
        <v>Thursday</v>
      </c>
      <c r="AE25" s="11"/>
      <c r="AF25" s="11"/>
      <c r="AG25" s="11"/>
      <c r="AH25" s="11"/>
      <c r="AI25" s="17">
        <f t="shared" si="4"/>
        <v>0</v>
      </c>
      <c r="AJ25" s="12">
        <f t="shared" si="5"/>
        <v>0</v>
      </c>
      <c r="AK25" s="13"/>
      <c r="AL25" s="13"/>
      <c r="AM25" s="13"/>
      <c r="AN25" s="13"/>
      <c r="AO25" s="13"/>
      <c r="AP25" s="13"/>
      <c r="AQ25" s="13"/>
      <c r="AR25" s="14">
        <f t="shared" si="27"/>
        <v>0</v>
      </c>
      <c r="AS25" s="11"/>
      <c r="AT25" s="11"/>
      <c r="AU25" s="11"/>
      <c r="AV25" s="14">
        <f t="shared" si="14"/>
        <v>0</v>
      </c>
      <c r="AW25" s="14">
        <f t="shared" si="15"/>
        <v>0</v>
      </c>
      <c r="AX25" s="14">
        <f t="shared" si="16"/>
        <v>0</v>
      </c>
      <c r="AY25" s="14">
        <f t="shared" si="7"/>
        <v>0</v>
      </c>
      <c r="AZ25" s="14" t="str">
        <f t="shared" ref="AZ25:AZ28" si="36">IF(AY25&gt;0, "Overage", IF(AY25&lt;0, "Shortage", ""))</f>
        <v/>
      </c>
      <c r="BA25" s="62"/>
      <c r="BB25" s="15">
        <f t="shared" si="8"/>
        <v>0</v>
      </c>
      <c r="BC25" s="16">
        <v>0</v>
      </c>
      <c r="BD25" s="21">
        <f t="shared" si="9"/>
        <v>1</v>
      </c>
      <c r="BE25" s="17">
        <f t="shared" si="34"/>
        <v>373</v>
      </c>
      <c r="BF25" s="35"/>
      <c r="BG25" s="28"/>
    </row>
    <row r="26" spans="1:59" s="49" customFormat="1" ht="15.75" thickBot="1" x14ac:dyDescent="0.3">
      <c r="A26" s="23">
        <v>42818</v>
      </c>
      <c r="B26" s="27" t="s">
        <v>12</v>
      </c>
      <c r="C26" s="42">
        <v>3</v>
      </c>
      <c r="D26" s="42"/>
      <c r="E26" s="42">
        <v>42</v>
      </c>
      <c r="F26" s="42">
        <v>19</v>
      </c>
      <c r="G26" s="42">
        <v>3</v>
      </c>
      <c r="H26" s="42">
        <v>4</v>
      </c>
      <c r="I26" s="42">
        <v>14</v>
      </c>
      <c r="J26" s="42"/>
      <c r="K26" s="42"/>
      <c r="L26" s="42">
        <v>6</v>
      </c>
      <c r="M26" s="47">
        <f t="shared" si="28"/>
        <v>85</v>
      </c>
      <c r="N26" s="43">
        <f t="shared" si="1"/>
        <v>53</v>
      </c>
      <c r="O26" s="44"/>
      <c r="P26" s="44">
        <v>21</v>
      </c>
      <c r="Q26" s="44"/>
      <c r="R26" s="44">
        <v>32.54</v>
      </c>
      <c r="S26" s="44"/>
      <c r="T26" s="44"/>
      <c r="U26" s="44"/>
      <c r="V26" s="45">
        <f t="shared" si="29"/>
        <v>53.54</v>
      </c>
      <c r="W26" s="45">
        <f t="shared" si="19"/>
        <v>0.53999999999999915</v>
      </c>
      <c r="X26" s="45" t="str">
        <f t="shared" si="35"/>
        <v>Overage</v>
      </c>
      <c r="Y26" s="67"/>
      <c r="Z26" s="27">
        <f t="shared" si="11"/>
        <v>120</v>
      </c>
      <c r="AA26" s="46">
        <v>0</v>
      </c>
      <c r="AB26" s="68">
        <f t="shared" si="3"/>
        <v>1</v>
      </c>
      <c r="AC26" s="23">
        <f t="shared" si="12"/>
        <v>42818</v>
      </c>
      <c r="AD26" s="27" t="str">
        <f t="shared" si="13"/>
        <v>Friday</v>
      </c>
      <c r="AE26" s="42"/>
      <c r="AF26" s="42"/>
      <c r="AG26" s="42"/>
      <c r="AH26" s="42"/>
      <c r="AI26" s="47">
        <f t="shared" si="4"/>
        <v>0</v>
      </c>
      <c r="AJ26" s="43">
        <f t="shared" si="5"/>
        <v>0</v>
      </c>
      <c r="AK26" s="44"/>
      <c r="AL26" s="44"/>
      <c r="AM26" s="44"/>
      <c r="AN26" s="44"/>
      <c r="AO26" s="44"/>
      <c r="AP26" s="44"/>
      <c r="AQ26" s="44"/>
      <c r="AR26" s="45">
        <f t="shared" si="27"/>
        <v>0</v>
      </c>
      <c r="AS26" s="42"/>
      <c r="AT26" s="42"/>
      <c r="AU26" s="42"/>
      <c r="AV26" s="45">
        <f t="shared" si="14"/>
        <v>0</v>
      </c>
      <c r="AW26" s="45">
        <f t="shared" si="15"/>
        <v>0</v>
      </c>
      <c r="AX26" s="45">
        <f t="shared" si="16"/>
        <v>0</v>
      </c>
      <c r="AY26" s="45">
        <f t="shared" si="7"/>
        <v>0</v>
      </c>
      <c r="AZ26" s="45" t="str">
        <f t="shared" si="36"/>
        <v/>
      </c>
      <c r="BA26" s="67"/>
      <c r="BB26" s="27">
        <f t="shared" si="8"/>
        <v>0</v>
      </c>
      <c r="BC26" s="46">
        <v>0</v>
      </c>
      <c r="BD26" s="68">
        <f t="shared" si="9"/>
        <v>1</v>
      </c>
      <c r="BE26" s="47">
        <f t="shared" si="34"/>
        <v>458</v>
      </c>
      <c r="BF26" s="50"/>
      <c r="BG26" s="51"/>
    </row>
    <row r="27" spans="1:59" hidden="1" x14ac:dyDescent="0.25">
      <c r="A27" s="22">
        <v>42819</v>
      </c>
      <c r="B27" s="8" t="s">
        <v>55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1">
        <f t="shared" si="28"/>
        <v>0</v>
      </c>
      <c r="N27" s="39">
        <f t="shared" si="1"/>
        <v>0</v>
      </c>
      <c r="O27" s="40"/>
      <c r="P27" s="40"/>
      <c r="Q27" s="40"/>
      <c r="R27" s="40"/>
      <c r="S27" s="40"/>
      <c r="T27" s="40"/>
      <c r="U27" s="40"/>
      <c r="V27" s="41">
        <f t="shared" si="29"/>
        <v>0</v>
      </c>
      <c r="W27" s="41">
        <f t="shared" si="19"/>
        <v>0</v>
      </c>
      <c r="X27" s="41" t="str">
        <f t="shared" si="35"/>
        <v/>
      </c>
      <c r="Y27" s="65"/>
      <c r="Z27" s="8">
        <f t="shared" si="11"/>
        <v>120</v>
      </c>
      <c r="AA27" s="9">
        <v>0</v>
      </c>
      <c r="AB27" s="66">
        <f t="shared" si="3"/>
        <v>1</v>
      </c>
      <c r="AC27" s="22">
        <f t="shared" si="12"/>
        <v>42819</v>
      </c>
      <c r="AD27" s="8" t="str">
        <f t="shared" si="13"/>
        <v>Saturday</v>
      </c>
      <c r="AE27" s="38"/>
      <c r="AF27" s="38"/>
      <c r="AG27" s="38"/>
      <c r="AH27" s="38"/>
      <c r="AI27" s="31">
        <f t="shared" si="4"/>
        <v>0</v>
      </c>
      <c r="AJ27" s="39">
        <f t="shared" si="5"/>
        <v>0</v>
      </c>
      <c r="AK27" s="40"/>
      <c r="AL27" s="40"/>
      <c r="AM27" s="40"/>
      <c r="AN27" s="40"/>
      <c r="AO27" s="40"/>
      <c r="AP27" s="40"/>
      <c r="AQ27" s="40"/>
      <c r="AR27" s="41">
        <f t="shared" si="27"/>
        <v>0</v>
      </c>
      <c r="AS27" s="38"/>
      <c r="AT27" s="38"/>
      <c r="AU27" s="38"/>
      <c r="AV27" s="41">
        <f t="shared" si="14"/>
        <v>0</v>
      </c>
      <c r="AW27" s="41">
        <f t="shared" si="15"/>
        <v>0</v>
      </c>
      <c r="AX27" s="41">
        <f t="shared" si="16"/>
        <v>0</v>
      </c>
      <c r="AY27" s="41">
        <f t="shared" si="7"/>
        <v>0</v>
      </c>
      <c r="AZ27" s="41" t="str">
        <f t="shared" si="36"/>
        <v/>
      </c>
      <c r="BA27" s="65"/>
      <c r="BB27" s="8">
        <f t="shared" si="8"/>
        <v>0</v>
      </c>
      <c r="BC27" s="9">
        <v>0</v>
      </c>
      <c r="BD27" s="66">
        <f t="shared" si="9"/>
        <v>1</v>
      </c>
      <c r="BE27" s="31">
        <f t="shared" si="34"/>
        <v>458</v>
      </c>
      <c r="BF27" s="35"/>
      <c r="BG27" s="29"/>
    </row>
    <row r="28" spans="1:59" hidden="1" x14ac:dyDescent="0.25">
      <c r="A28" s="10">
        <v>42820</v>
      </c>
      <c r="B28" s="15" t="s">
        <v>56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7">
        <f t="shared" si="28"/>
        <v>0</v>
      </c>
      <c r="N28" s="12">
        <f t="shared" si="1"/>
        <v>0</v>
      </c>
      <c r="O28" s="13"/>
      <c r="P28" s="13"/>
      <c r="Q28" s="13"/>
      <c r="R28" s="13"/>
      <c r="S28" s="13"/>
      <c r="T28" s="13"/>
      <c r="U28" s="13"/>
      <c r="V28" s="14">
        <f t="shared" si="29"/>
        <v>0</v>
      </c>
      <c r="W28" s="14">
        <f t="shared" si="19"/>
        <v>0</v>
      </c>
      <c r="X28" s="14" t="str">
        <f t="shared" si="35"/>
        <v/>
      </c>
      <c r="Y28" s="62"/>
      <c r="Z28" s="15">
        <f t="shared" si="11"/>
        <v>120</v>
      </c>
      <c r="AA28" s="16">
        <v>0</v>
      </c>
      <c r="AB28" s="21">
        <f t="shared" si="3"/>
        <v>1</v>
      </c>
      <c r="AC28" s="10">
        <f t="shared" si="12"/>
        <v>42820</v>
      </c>
      <c r="AD28" s="15" t="str">
        <f t="shared" si="13"/>
        <v>Sunday</v>
      </c>
      <c r="AE28" s="11"/>
      <c r="AF28" s="11"/>
      <c r="AG28" s="11"/>
      <c r="AH28" s="11"/>
      <c r="AI28" s="17">
        <f t="shared" si="4"/>
        <v>0</v>
      </c>
      <c r="AJ28" s="12">
        <f t="shared" si="5"/>
        <v>0</v>
      </c>
      <c r="AK28" s="13"/>
      <c r="AL28" s="13"/>
      <c r="AM28" s="13"/>
      <c r="AN28" s="13"/>
      <c r="AO28" s="13"/>
      <c r="AP28" s="13"/>
      <c r="AQ28" s="13"/>
      <c r="AR28" s="14">
        <f t="shared" si="27"/>
        <v>0</v>
      </c>
      <c r="AS28" s="11"/>
      <c r="AT28" s="11"/>
      <c r="AU28" s="11"/>
      <c r="AV28" s="14">
        <f t="shared" si="14"/>
        <v>0</v>
      </c>
      <c r="AW28" s="14">
        <f t="shared" si="15"/>
        <v>0</v>
      </c>
      <c r="AX28" s="14">
        <f t="shared" si="16"/>
        <v>0</v>
      </c>
      <c r="AY28" s="14">
        <f t="shared" si="7"/>
        <v>0</v>
      </c>
      <c r="AZ28" s="14" t="str">
        <f t="shared" si="36"/>
        <v/>
      </c>
      <c r="BA28" s="62"/>
      <c r="BB28" s="15">
        <f t="shared" si="8"/>
        <v>0</v>
      </c>
      <c r="BC28" s="16">
        <v>0</v>
      </c>
      <c r="BD28" s="21">
        <f t="shared" si="9"/>
        <v>1</v>
      </c>
      <c r="BE28" s="17"/>
      <c r="BF28" s="34"/>
      <c r="BG28" s="29"/>
    </row>
    <row r="29" spans="1:59" x14ac:dyDescent="0.25">
      <c r="A29" s="10">
        <v>42821</v>
      </c>
      <c r="B29" s="15" t="s">
        <v>0</v>
      </c>
      <c r="C29" s="11">
        <v>7</v>
      </c>
      <c r="D29" s="11"/>
      <c r="E29" s="11">
        <v>63</v>
      </c>
      <c r="F29" s="11">
        <v>20</v>
      </c>
      <c r="G29" s="11">
        <v>5</v>
      </c>
      <c r="H29" s="11">
        <v>7</v>
      </c>
      <c r="I29" s="11">
        <v>30</v>
      </c>
      <c r="J29" s="11"/>
      <c r="K29" s="11"/>
      <c r="L29" s="11">
        <v>26</v>
      </c>
      <c r="M29" s="17">
        <f t="shared" si="28"/>
        <v>132</v>
      </c>
      <c r="N29" s="12">
        <f t="shared" si="1"/>
        <v>75.5</v>
      </c>
      <c r="O29" s="13"/>
      <c r="P29" s="13">
        <v>38.5</v>
      </c>
      <c r="Q29" s="13"/>
      <c r="R29" s="13">
        <v>37.74</v>
      </c>
      <c r="S29" s="13"/>
      <c r="T29" s="13"/>
      <c r="U29" s="13"/>
      <c r="V29" s="14">
        <f t="shared" si="29"/>
        <v>76.240000000000009</v>
      </c>
      <c r="W29" s="14">
        <f t="shared" si="19"/>
        <v>0.74000000000000909</v>
      </c>
      <c r="X29" s="14" t="str">
        <f>IF(W29&gt;0, "Overage", IF(W29&lt;0, "Shortage", ""))</f>
        <v>Overage</v>
      </c>
      <c r="Y29" s="62"/>
      <c r="Z29" s="15">
        <f t="shared" si="11"/>
        <v>120</v>
      </c>
      <c r="AA29" s="16">
        <v>0</v>
      </c>
      <c r="AB29" s="21">
        <f t="shared" si="3"/>
        <v>1</v>
      </c>
      <c r="AC29" s="10">
        <f t="shared" si="12"/>
        <v>42821</v>
      </c>
      <c r="AD29" s="15" t="str">
        <f t="shared" si="13"/>
        <v>Monday</v>
      </c>
      <c r="AE29" s="11"/>
      <c r="AF29" s="11"/>
      <c r="AG29" s="11"/>
      <c r="AH29" s="11"/>
      <c r="AI29" s="17">
        <f t="shared" si="4"/>
        <v>0</v>
      </c>
      <c r="AJ29" s="12">
        <f t="shared" si="5"/>
        <v>0</v>
      </c>
      <c r="AK29" s="13"/>
      <c r="AL29" s="13"/>
      <c r="AM29" s="13"/>
      <c r="AN29" s="13"/>
      <c r="AO29" s="13"/>
      <c r="AP29" s="13"/>
      <c r="AQ29" s="13"/>
      <c r="AR29" s="14">
        <f t="shared" si="27"/>
        <v>0</v>
      </c>
      <c r="AS29" s="11"/>
      <c r="AT29" s="11"/>
      <c r="AU29" s="11"/>
      <c r="AV29" s="14">
        <f t="shared" si="14"/>
        <v>0</v>
      </c>
      <c r="AW29" s="14">
        <f t="shared" si="15"/>
        <v>0</v>
      </c>
      <c r="AX29" s="14">
        <f t="shared" si="16"/>
        <v>0</v>
      </c>
      <c r="AY29" s="14">
        <f t="shared" si="7"/>
        <v>0</v>
      </c>
      <c r="AZ29" s="14" t="str">
        <f>IF(AY29&gt;0, "Overage", IF(AY29&lt;0, "Shortage", ""))</f>
        <v/>
      </c>
      <c r="BA29" s="62"/>
      <c r="BB29" s="15">
        <f t="shared" si="8"/>
        <v>0</v>
      </c>
      <c r="BC29" s="16">
        <v>0</v>
      </c>
      <c r="BD29" s="21">
        <f t="shared" si="9"/>
        <v>1</v>
      </c>
      <c r="BE29" s="17">
        <f>M29+AI29</f>
        <v>132</v>
      </c>
      <c r="BF29" s="34"/>
      <c r="BG29" s="29"/>
    </row>
    <row r="30" spans="1:59" x14ac:dyDescent="0.25">
      <c r="A30" s="10">
        <v>42822</v>
      </c>
      <c r="B30" s="15" t="s">
        <v>10</v>
      </c>
      <c r="C30" s="11">
        <v>2</v>
      </c>
      <c r="D30" s="11"/>
      <c r="E30" s="11">
        <v>55</v>
      </c>
      <c r="F30" s="11">
        <v>14</v>
      </c>
      <c r="G30" s="11">
        <v>10</v>
      </c>
      <c r="H30" s="11">
        <v>7</v>
      </c>
      <c r="I30" s="11">
        <v>29</v>
      </c>
      <c r="J30" s="11"/>
      <c r="K30" s="11"/>
      <c r="L30" s="11">
        <v>31</v>
      </c>
      <c r="M30" s="17">
        <f t="shared" si="28"/>
        <v>117</v>
      </c>
      <c r="N30" s="12">
        <f t="shared" si="1"/>
        <v>67</v>
      </c>
      <c r="O30" s="13"/>
      <c r="P30" s="13">
        <v>28.4</v>
      </c>
      <c r="Q30" s="13"/>
      <c r="R30" s="13">
        <v>41.25</v>
      </c>
      <c r="S30" s="13"/>
      <c r="T30" s="13"/>
      <c r="U30" s="13"/>
      <c r="V30" s="14">
        <f t="shared" si="29"/>
        <v>69.650000000000006</v>
      </c>
      <c r="W30" s="14">
        <f t="shared" si="19"/>
        <v>2.6500000000000057</v>
      </c>
      <c r="X30" s="14" t="str">
        <f t="shared" ref="X30:X35" si="37">IF(W30&gt;0, "Overage", IF(W30&lt;0, "Shortage", ""))</f>
        <v>Overage</v>
      </c>
      <c r="Y30" s="62"/>
      <c r="Z30" s="15">
        <f t="shared" si="11"/>
        <v>120</v>
      </c>
      <c r="AA30" s="16">
        <v>0</v>
      </c>
      <c r="AB30" s="21">
        <f t="shared" si="3"/>
        <v>1</v>
      </c>
      <c r="AC30" s="10">
        <f t="shared" si="12"/>
        <v>42822</v>
      </c>
      <c r="AD30" s="15" t="str">
        <f t="shared" si="13"/>
        <v>Tuesday</v>
      </c>
      <c r="AE30" s="11"/>
      <c r="AF30" s="11"/>
      <c r="AG30" s="11"/>
      <c r="AH30" s="11"/>
      <c r="AI30" s="17">
        <f t="shared" si="4"/>
        <v>0</v>
      </c>
      <c r="AJ30" s="12">
        <f t="shared" si="5"/>
        <v>0</v>
      </c>
      <c r="AK30" s="13"/>
      <c r="AL30" s="13"/>
      <c r="AM30" s="13"/>
      <c r="AN30" s="13"/>
      <c r="AO30" s="13"/>
      <c r="AP30" s="13"/>
      <c r="AQ30" s="13"/>
      <c r="AR30" s="14">
        <f t="shared" si="27"/>
        <v>0</v>
      </c>
      <c r="AS30" s="11"/>
      <c r="AT30" s="11"/>
      <c r="AU30" s="11"/>
      <c r="AV30" s="14">
        <f t="shared" si="14"/>
        <v>0</v>
      </c>
      <c r="AW30" s="14">
        <f t="shared" si="15"/>
        <v>0</v>
      </c>
      <c r="AX30" s="14">
        <f t="shared" si="16"/>
        <v>0</v>
      </c>
      <c r="AY30" s="14">
        <f t="shared" si="7"/>
        <v>0</v>
      </c>
      <c r="AZ30" s="14" t="str">
        <f t="shared" ref="AZ30:AZ33" si="38">IF(AY30&gt;0, "Overage", IF(AY30&lt;0, "Shortage", ""))</f>
        <v/>
      </c>
      <c r="BA30" s="62"/>
      <c r="BB30" s="15">
        <f t="shared" si="8"/>
        <v>0</v>
      </c>
      <c r="BC30" s="16">
        <v>0</v>
      </c>
      <c r="BD30" s="21">
        <f t="shared" si="9"/>
        <v>1</v>
      </c>
      <c r="BE30" s="17">
        <f>BE29+M30+AI30</f>
        <v>249</v>
      </c>
      <c r="BF30" s="34"/>
      <c r="BG30" s="29"/>
    </row>
    <row r="31" spans="1:59" x14ac:dyDescent="0.25">
      <c r="A31" s="10">
        <v>42823</v>
      </c>
      <c r="B31" s="15" t="s">
        <v>11</v>
      </c>
      <c r="C31" s="11">
        <v>4</v>
      </c>
      <c r="D31" s="11"/>
      <c r="E31" s="11">
        <v>35</v>
      </c>
      <c r="F31" s="11">
        <v>15</v>
      </c>
      <c r="G31" s="11">
        <v>1</v>
      </c>
      <c r="H31" s="11">
        <v>2</v>
      </c>
      <c r="I31" s="11">
        <v>15</v>
      </c>
      <c r="J31" s="11"/>
      <c r="K31" s="11"/>
      <c r="L31" s="11">
        <v>5</v>
      </c>
      <c r="M31" s="17">
        <f t="shared" si="28"/>
        <v>72</v>
      </c>
      <c r="N31" s="12">
        <f t="shared" si="1"/>
        <v>43</v>
      </c>
      <c r="O31" s="13"/>
      <c r="P31" s="13">
        <v>22.25</v>
      </c>
      <c r="Q31" s="13"/>
      <c r="R31" s="13">
        <v>19.510000000000002</v>
      </c>
      <c r="S31" s="13"/>
      <c r="T31" s="13"/>
      <c r="U31" s="13"/>
      <c r="V31" s="14">
        <f t="shared" si="29"/>
        <v>41.760000000000005</v>
      </c>
      <c r="W31" s="14">
        <f t="shared" si="19"/>
        <v>-1.2399999999999949</v>
      </c>
      <c r="X31" s="14" t="str">
        <f t="shared" si="37"/>
        <v>Shortage</v>
      </c>
      <c r="Y31" s="62"/>
      <c r="Z31" s="15">
        <f t="shared" si="11"/>
        <v>120</v>
      </c>
      <c r="AA31" s="16">
        <v>0</v>
      </c>
      <c r="AB31" s="21">
        <f t="shared" si="3"/>
        <v>1</v>
      </c>
      <c r="AC31" s="10">
        <f t="shared" ref="AC31:AC33" si="39">A31</f>
        <v>42823</v>
      </c>
      <c r="AD31" s="15" t="s">
        <v>11</v>
      </c>
      <c r="AE31" s="11"/>
      <c r="AF31" s="11"/>
      <c r="AG31" s="11"/>
      <c r="AH31" s="11"/>
      <c r="AI31" s="17">
        <f t="shared" si="4"/>
        <v>0</v>
      </c>
      <c r="AJ31" s="12">
        <f t="shared" si="5"/>
        <v>0</v>
      </c>
      <c r="AK31" s="13"/>
      <c r="AL31" s="13"/>
      <c r="AM31" s="13"/>
      <c r="AN31" s="13"/>
      <c r="AO31" s="13"/>
      <c r="AP31" s="13"/>
      <c r="AQ31" s="13"/>
      <c r="AR31" s="14">
        <f t="shared" si="27"/>
        <v>0</v>
      </c>
      <c r="AS31" s="11"/>
      <c r="AT31" s="11"/>
      <c r="AU31" s="11"/>
      <c r="AV31" s="14">
        <f t="shared" si="14"/>
        <v>0</v>
      </c>
      <c r="AW31" s="14">
        <f t="shared" si="15"/>
        <v>0</v>
      </c>
      <c r="AX31" s="14">
        <f t="shared" si="16"/>
        <v>0</v>
      </c>
      <c r="AY31" s="14">
        <f t="shared" si="7"/>
        <v>0</v>
      </c>
      <c r="AZ31" s="14" t="str">
        <f t="shared" si="38"/>
        <v/>
      </c>
      <c r="BA31" s="62"/>
      <c r="BB31" s="15">
        <f t="shared" si="8"/>
        <v>0</v>
      </c>
      <c r="BC31" s="16">
        <v>0</v>
      </c>
      <c r="BD31" s="21">
        <f t="shared" si="9"/>
        <v>1</v>
      </c>
      <c r="BE31" s="17"/>
      <c r="BF31" s="34"/>
      <c r="BG31" s="29"/>
    </row>
    <row r="32" spans="1:59" x14ac:dyDescent="0.25">
      <c r="A32" s="10">
        <v>42824</v>
      </c>
      <c r="B32" s="15" t="s">
        <v>13</v>
      </c>
      <c r="C32" s="11">
        <v>2</v>
      </c>
      <c r="D32" s="11"/>
      <c r="E32" s="11">
        <v>47</v>
      </c>
      <c r="F32" s="11">
        <v>13</v>
      </c>
      <c r="G32" s="11">
        <v>2</v>
      </c>
      <c r="H32" s="11"/>
      <c r="I32" s="11">
        <v>23</v>
      </c>
      <c r="J32" s="11"/>
      <c r="K32" s="11"/>
      <c r="L32" s="11">
        <v>8</v>
      </c>
      <c r="M32" s="17">
        <f t="shared" si="28"/>
        <v>87</v>
      </c>
      <c r="N32" s="12">
        <f t="shared" si="1"/>
        <v>54.5</v>
      </c>
      <c r="O32" s="13"/>
      <c r="P32" s="13">
        <v>20.55</v>
      </c>
      <c r="Q32" s="13"/>
      <c r="R32" s="13">
        <v>35.549999999999997</v>
      </c>
      <c r="S32" s="13"/>
      <c r="T32" s="13"/>
      <c r="U32" s="13"/>
      <c r="V32" s="14">
        <f t="shared" si="29"/>
        <v>56.099999999999994</v>
      </c>
      <c r="W32" s="14">
        <f t="shared" si="19"/>
        <v>1.5999999999999943</v>
      </c>
      <c r="X32" s="14" t="str">
        <f t="shared" si="37"/>
        <v>Overage</v>
      </c>
      <c r="Y32" s="62"/>
      <c r="Z32" s="15">
        <f t="shared" si="11"/>
        <v>120</v>
      </c>
      <c r="AA32" s="16">
        <v>0</v>
      </c>
      <c r="AB32" s="21">
        <f t="shared" si="3"/>
        <v>1</v>
      </c>
      <c r="AC32" s="10">
        <f t="shared" si="39"/>
        <v>42824</v>
      </c>
      <c r="AD32" s="15" t="s">
        <v>13</v>
      </c>
      <c r="AE32" s="11"/>
      <c r="AF32" s="11"/>
      <c r="AG32" s="11"/>
      <c r="AH32" s="11"/>
      <c r="AI32" s="17">
        <f t="shared" si="4"/>
        <v>0</v>
      </c>
      <c r="AJ32" s="12">
        <f t="shared" si="5"/>
        <v>0</v>
      </c>
      <c r="AK32" s="13"/>
      <c r="AL32" s="13"/>
      <c r="AM32" s="13"/>
      <c r="AN32" s="13"/>
      <c r="AO32" s="13"/>
      <c r="AP32" s="13"/>
      <c r="AQ32" s="13"/>
      <c r="AR32" s="14">
        <f t="shared" si="27"/>
        <v>0</v>
      </c>
      <c r="AS32" s="11"/>
      <c r="AT32" s="11"/>
      <c r="AU32" s="11"/>
      <c r="AV32" s="14">
        <f t="shared" si="14"/>
        <v>0</v>
      </c>
      <c r="AW32" s="14">
        <f t="shared" si="15"/>
        <v>0</v>
      </c>
      <c r="AX32" s="14">
        <f t="shared" si="16"/>
        <v>0</v>
      </c>
      <c r="AY32" s="14">
        <f t="shared" si="7"/>
        <v>0</v>
      </c>
      <c r="AZ32" s="14" t="str">
        <f t="shared" si="38"/>
        <v/>
      </c>
      <c r="BA32" s="62"/>
      <c r="BB32" s="15">
        <f t="shared" si="8"/>
        <v>0</v>
      </c>
      <c r="BC32" s="16">
        <v>0</v>
      </c>
      <c r="BD32" s="21">
        <f t="shared" si="9"/>
        <v>1</v>
      </c>
      <c r="BE32" s="17"/>
      <c r="BF32" s="34"/>
      <c r="BG32" s="29"/>
    </row>
    <row r="33" spans="1:59" s="49" customFormat="1" ht="15.75" thickBot="1" x14ac:dyDescent="0.3">
      <c r="A33" s="23">
        <v>42825</v>
      </c>
      <c r="B33" s="27" t="s">
        <v>12</v>
      </c>
      <c r="C33" s="42">
        <v>7</v>
      </c>
      <c r="D33" s="42"/>
      <c r="E33" s="42">
        <v>39</v>
      </c>
      <c r="F33" s="42">
        <v>23</v>
      </c>
      <c r="G33" s="42">
        <v>2</v>
      </c>
      <c r="H33" s="42">
        <v>3</v>
      </c>
      <c r="I33" s="42">
        <v>21</v>
      </c>
      <c r="J33" s="42"/>
      <c r="K33" s="42"/>
      <c r="L33" s="42">
        <v>14</v>
      </c>
      <c r="M33" s="47">
        <f t="shared" si="28"/>
        <v>95</v>
      </c>
      <c r="N33" s="43">
        <f t="shared" si="1"/>
        <v>51.5</v>
      </c>
      <c r="O33" s="44"/>
      <c r="P33" s="44">
        <v>12.75</v>
      </c>
      <c r="Q33" s="44"/>
      <c r="R33" s="44">
        <v>38</v>
      </c>
      <c r="S33" s="44"/>
      <c r="T33" s="44"/>
      <c r="U33" s="44"/>
      <c r="V33" s="45">
        <f t="shared" si="29"/>
        <v>50.75</v>
      </c>
      <c r="W33" s="45">
        <f t="shared" si="19"/>
        <v>-0.75</v>
      </c>
      <c r="X33" s="45" t="str">
        <f t="shared" si="37"/>
        <v>Shortage</v>
      </c>
      <c r="Y33" s="67"/>
      <c r="Z33" s="27">
        <f t="shared" si="11"/>
        <v>120</v>
      </c>
      <c r="AA33" s="46">
        <v>0</v>
      </c>
      <c r="AB33" s="68">
        <f t="shared" si="3"/>
        <v>1</v>
      </c>
      <c r="AC33" s="23">
        <f t="shared" si="39"/>
        <v>42825</v>
      </c>
      <c r="AD33" s="27" t="s">
        <v>12</v>
      </c>
      <c r="AE33" s="42"/>
      <c r="AF33" s="42"/>
      <c r="AG33" s="42"/>
      <c r="AH33" s="42"/>
      <c r="AI33" s="47">
        <f t="shared" si="4"/>
        <v>0</v>
      </c>
      <c r="AJ33" s="43">
        <f t="shared" si="5"/>
        <v>0</v>
      </c>
      <c r="AK33" s="44"/>
      <c r="AL33" s="44"/>
      <c r="AM33" s="44"/>
      <c r="AN33" s="44"/>
      <c r="AO33" s="44"/>
      <c r="AP33" s="44"/>
      <c r="AQ33" s="44"/>
      <c r="AR33" s="45">
        <f t="shared" si="27"/>
        <v>0</v>
      </c>
      <c r="AS33" s="42"/>
      <c r="AT33" s="42"/>
      <c r="AU33" s="42"/>
      <c r="AV33" s="45">
        <f t="shared" si="14"/>
        <v>0</v>
      </c>
      <c r="AW33" s="45">
        <f t="shared" si="15"/>
        <v>0</v>
      </c>
      <c r="AX33" s="45">
        <f t="shared" si="16"/>
        <v>0</v>
      </c>
      <c r="AY33" s="45">
        <f t="shared" si="7"/>
        <v>0</v>
      </c>
      <c r="AZ33" s="45" t="str">
        <f t="shared" si="38"/>
        <v/>
      </c>
      <c r="BA33" s="67"/>
      <c r="BB33" s="27">
        <f t="shared" si="8"/>
        <v>0</v>
      </c>
      <c r="BC33" s="46">
        <v>0</v>
      </c>
      <c r="BD33" s="68">
        <f t="shared" si="9"/>
        <v>1</v>
      </c>
      <c r="BE33" s="69"/>
      <c r="BF33" s="50"/>
      <c r="BG33" s="51"/>
    </row>
    <row r="34" spans="1:59" s="3" customFormat="1" ht="15" customHeight="1" x14ac:dyDescent="0.25">
      <c r="B34" s="3" t="s">
        <v>32</v>
      </c>
      <c r="C34" s="3">
        <f t="shared" ref="C34:N34" si="40">SUM(C3:C33)</f>
        <v>112</v>
      </c>
      <c r="D34" s="3">
        <f t="shared" ref="D34" si="41">SUM(D3:D33)</f>
        <v>0</v>
      </c>
      <c r="E34" s="3">
        <f t="shared" si="40"/>
        <v>1139</v>
      </c>
      <c r="F34" s="3">
        <f t="shared" si="40"/>
        <v>373</v>
      </c>
      <c r="G34" s="3">
        <f t="shared" si="40"/>
        <v>86</v>
      </c>
      <c r="H34" s="3">
        <f t="shared" si="40"/>
        <v>118</v>
      </c>
      <c r="I34" s="3">
        <f t="shared" si="40"/>
        <v>492</v>
      </c>
      <c r="J34" s="3">
        <f t="shared" si="40"/>
        <v>10</v>
      </c>
      <c r="K34" s="3">
        <f t="shared" si="40"/>
        <v>0</v>
      </c>
      <c r="L34" s="3">
        <f t="shared" si="40"/>
        <v>292</v>
      </c>
      <c r="M34" s="3">
        <f t="shared" si="40"/>
        <v>2330</v>
      </c>
      <c r="N34" s="56">
        <f t="shared" si="40"/>
        <v>1368.5</v>
      </c>
      <c r="V34" s="57">
        <f>SUM(V3:V33)</f>
        <v>1394.5399999999997</v>
      </c>
      <c r="W34" s="57">
        <f>V34-N34</f>
        <v>26.039999999999736</v>
      </c>
      <c r="X34" s="3" t="str">
        <f t="shared" si="37"/>
        <v>Overage</v>
      </c>
      <c r="Z34" s="3">
        <f>SUM(Z6:Z28)</f>
        <v>2760</v>
      </c>
      <c r="AA34" s="3">
        <f>SUM(AA3:AA33)</f>
        <v>0</v>
      </c>
      <c r="AB34" s="58">
        <f t="shared" si="3"/>
        <v>1</v>
      </c>
      <c r="AC34" s="59"/>
      <c r="AD34" s="3" t="s">
        <v>32</v>
      </c>
      <c r="AE34" s="3">
        <f t="shared" ref="AE34:AJ34" si="42">SUM(AE3:AE33)</f>
        <v>28</v>
      </c>
      <c r="AF34" s="3">
        <f t="shared" si="42"/>
        <v>0</v>
      </c>
      <c r="AG34" s="3">
        <f t="shared" si="42"/>
        <v>0</v>
      </c>
      <c r="AH34" s="3">
        <f t="shared" si="42"/>
        <v>0</v>
      </c>
      <c r="AI34" s="60">
        <f t="shared" si="42"/>
        <v>28</v>
      </c>
      <c r="AJ34" s="56">
        <f t="shared" si="42"/>
        <v>56</v>
      </c>
      <c r="AR34" s="57">
        <f t="shared" ref="AR34:AX34" si="43">SUM(AR3:AR33)</f>
        <v>40</v>
      </c>
      <c r="AS34" s="3">
        <f t="shared" si="43"/>
        <v>5</v>
      </c>
      <c r="AT34" s="3">
        <f t="shared" si="43"/>
        <v>3</v>
      </c>
      <c r="AU34" s="3">
        <f t="shared" si="43"/>
        <v>0</v>
      </c>
      <c r="AV34" s="57">
        <f>SUM(AV3:AV33)</f>
        <v>16</v>
      </c>
      <c r="AW34" s="57">
        <f t="shared" si="43"/>
        <v>0</v>
      </c>
      <c r="AX34" s="56">
        <f t="shared" si="43"/>
        <v>56</v>
      </c>
      <c r="AY34" s="57">
        <f t="shared" si="7"/>
        <v>0</v>
      </c>
      <c r="AZ34" s="3" t="str">
        <f t="shared" si="17"/>
        <v/>
      </c>
      <c r="BB34" s="3">
        <f>SUM(BB3:BB33)</f>
        <v>28</v>
      </c>
      <c r="BC34" s="3">
        <f>SUM(BC3:BC33)</f>
        <v>0</v>
      </c>
      <c r="BD34" s="61">
        <f t="shared" si="9"/>
        <v>1</v>
      </c>
      <c r="BE34" s="3">
        <f>BE5+BE12+BE19+BE26+BE30</f>
        <v>2104</v>
      </c>
      <c r="BF34" s="35"/>
      <c r="BG34" s="30"/>
    </row>
    <row r="35" spans="1:59" ht="21" x14ac:dyDescent="0.35">
      <c r="A35" s="20" t="s">
        <v>30</v>
      </c>
      <c r="L35" s="1"/>
      <c r="M35" s="2"/>
      <c r="W35" s="18">
        <f>SUM(W3:W33)</f>
        <v>26.040000000000013</v>
      </c>
      <c r="X35" s="6" t="str">
        <f t="shared" si="37"/>
        <v>Overage</v>
      </c>
      <c r="AC35" s="5"/>
      <c r="AY35" s="18">
        <f>SUM(AY3:AY33)</f>
        <v>0</v>
      </c>
      <c r="AZ35" s="6" t="str">
        <f t="shared" si="17"/>
        <v/>
      </c>
    </row>
    <row r="36" spans="1:59" ht="15.75" x14ac:dyDescent="0.25">
      <c r="A36" s="5" t="s">
        <v>31</v>
      </c>
      <c r="B36" s="19"/>
      <c r="C36" s="19">
        <v>42416</v>
      </c>
      <c r="AC36" s="5"/>
    </row>
    <row r="37" spans="1:59" x14ac:dyDescent="0.25">
      <c r="AN37" s="6">
        <v>11232</v>
      </c>
    </row>
    <row r="39" spans="1:59" x14ac:dyDescent="0.25">
      <c r="Z39" s="3"/>
      <c r="AA39" s="3"/>
      <c r="AB39" s="3"/>
      <c r="BB39" s="3"/>
      <c r="BC39" s="3"/>
      <c r="BD39" s="3"/>
    </row>
  </sheetData>
  <mergeCells count="2">
    <mergeCell ref="C1:AB1"/>
    <mergeCell ref="AC1:BE1"/>
  </mergeCells>
  <conditionalFormatting sqref="O3:R5 O29:R33">
    <cfRule type="cellIs" dxfId="158" priority="148" operator="greaterThan">
      <formula>0</formula>
    </cfRule>
  </conditionalFormatting>
  <conditionalFormatting sqref="AV35:AV1048576 AV2:AV33">
    <cfRule type="cellIs" dxfId="157" priority="146" operator="equal">
      <formula>0</formula>
    </cfRule>
  </conditionalFormatting>
  <conditionalFormatting sqref="AY23:AY33 AY36:AY1048576 AY2:AY21">
    <cfRule type="cellIs" dxfId="156" priority="145" operator="equal">
      <formula>0</formula>
    </cfRule>
  </conditionalFormatting>
  <conditionalFormatting sqref="W1 W36:W1048576 W3:W5 W29:W33">
    <cfRule type="cellIs" dxfId="155" priority="144" operator="notBetween">
      <formula>-1</formula>
      <formula>1</formula>
    </cfRule>
  </conditionalFormatting>
  <conditionalFormatting sqref="AY22">
    <cfRule type="cellIs" dxfId="154" priority="140" operator="equal">
      <formula>0</formula>
    </cfRule>
  </conditionalFormatting>
  <conditionalFormatting sqref="AW3:AW33">
    <cfRule type="cellIs" dxfId="153" priority="130" operator="equal">
      <formula>0</formula>
    </cfRule>
  </conditionalFormatting>
  <conditionalFormatting sqref="O3:R5 O29:R33">
    <cfRule type="cellIs" dxfId="152" priority="127" stopIfTrue="1" operator="equal">
      <formula>" "</formula>
    </cfRule>
    <cfRule type="cellIs" dxfId="151" priority="128" operator="equal">
      <formula>0</formula>
    </cfRule>
  </conditionalFormatting>
  <conditionalFormatting sqref="AL3:AL6 AL29:AL33">
    <cfRule type="cellIs" dxfId="150" priority="120" operator="greaterThan">
      <formula>0</formula>
    </cfRule>
  </conditionalFormatting>
  <conditionalFormatting sqref="AL3:AL6 AL29:AL33">
    <cfRule type="cellIs" dxfId="149" priority="117" stopIfTrue="1" operator="equal">
      <formula>" "</formula>
    </cfRule>
    <cfRule type="cellIs" dxfId="148" priority="118" operator="equal">
      <formula>0</formula>
    </cfRule>
  </conditionalFormatting>
  <conditionalFormatting sqref="AK3:AK6 AK29:AK33 AK6:AQ6">
    <cfRule type="cellIs" dxfId="147" priority="113" operator="greaterThan">
      <formula>0</formula>
    </cfRule>
  </conditionalFormatting>
  <conditionalFormatting sqref="AK3:AK6 AK29:AK33 AK6:AQ6">
    <cfRule type="cellIs" dxfId="146" priority="111" stopIfTrue="1" operator="equal">
      <formula>" "</formula>
    </cfRule>
    <cfRule type="cellIs" dxfId="145" priority="112" operator="equal">
      <formula>0</formula>
    </cfRule>
  </conditionalFormatting>
  <conditionalFormatting sqref="AM3:AP6 AM29:AP33">
    <cfRule type="cellIs" dxfId="144" priority="107" operator="greaterThan">
      <formula>0</formula>
    </cfRule>
  </conditionalFormatting>
  <conditionalFormatting sqref="AM3:AP6 AM29:AP33">
    <cfRule type="cellIs" dxfId="143" priority="105" stopIfTrue="1" operator="equal">
      <formula>" "</formula>
    </cfRule>
    <cfRule type="cellIs" dxfId="142" priority="106" operator="equal">
      <formula>0</formula>
    </cfRule>
  </conditionalFormatting>
  <conditionalFormatting sqref="T3:T5 T29:T33">
    <cfRule type="cellIs" dxfId="141" priority="88" operator="greaterThan">
      <formula>0</formula>
    </cfRule>
  </conditionalFormatting>
  <conditionalFormatting sqref="T3:T5 T29:T33">
    <cfRule type="cellIs" dxfId="140" priority="85" stopIfTrue="1" operator="equal">
      <formula>" "</formula>
    </cfRule>
    <cfRule type="cellIs" dxfId="139" priority="86" operator="equal">
      <formula>0</formula>
    </cfRule>
  </conditionalFormatting>
  <conditionalFormatting sqref="S3:S5 S29:S33">
    <cfRule type="cellIs" dxfId="138" priority="84" operator="greaterThan">
      <formula>0</formula>
    </cfRule>
  </conditionalFormatting>
  <conditionalFormatting sqref="S3:S5 S29:S33">
    <cfRule type="cellIs" dxfId="137" priority="81" stopIfTrue="1" operator="equal">
      <formula>" "</formula>
    </cfRule>
    <cfRule type="cellIs" dxfId="136" priority="82" operator="equal">
      <formula>0</formula>
    </cfRule>
  </conditionalFormatting>
  <conditionalFormatting sqref="U3:U5 U29:U33">
    <cfRule type="cellIs" dxfId="135" priority="80" operator="greaterThan">
      <formula>0</formula>
    </cfRule>
  </conditionalFormatting>
  <conditionalFormatting sqref="U3:U5 U29:U33">
    <cfRule type="cellIs" dxfId="134" priority="77" stopIfTrue="1" operator="equal">
      <formula>" "</formula>
    </cfRule>
    <cfRule type="cellIs" dxfId="133" priority="78" operator="equal">
      <formula>0</formula>
    </cfRule>
  </conditionalFormatting>
  <conditionalFormatting sqref="AQ3:AQ6 AQ29:AQ33">
    <cfRule type="cellIs" dxfId="132" priority="72" operator="greaterThan">
      <formula>0</formula>
    </cfRule>
  </conditionalFormatting>
  <conditionalFormatting sqref="AQ3:AQ6 AQ29:AQ33">
    <cfRule type="cellIs" dxfId="131" priority="70" stopIfTrue="1" operator="equal">
      <formula>" "</formula>
    </cfRule>
    <cfRule type="cellIs" dxfId="130" priority="71" operator="equal">
      <formula>0</formula>
    </cfRule>
  </conditionalFormatting>
  <conditionalFormatting sqref="O24:R24">
    <cfRule type="cellIs" dxfId="129" priority="54" operator="greaterThan">
      <formula>0</formula>
    </cfRule>
  </conditionalFormatting>
  <conditionalFormatting sqref="O24:R24">
    <cfRule type="cellIs" dxfId="128" priority="52" stopIfTrue="1" operator="equal">
      <formula>" "</formula>
    </cfRule>
    <cfRule type="cellIs" dxfId="127" priority="53" operator="equal">
      <formula>0</formula>
    </cfRule>
  </conditionalFormatting>
  <conditionalFormatting sqref="T24">
    <cfRule type="cellIs" dxfId="126" priority="51" operator="greaterThan">
      <formula>0</formula>
    </cfRule>
  </conditionalFormatting>
  <conditionalFormatting sqref="T24">
    <cfRule type="cellIs" dxfId="125" priority="49" stopIfTrue="1" operator="equal">
      <formula>" "</formula>
    </cfRule>
    <cfRule type="cellIs" dxfId="124" priority="50" operator="equal">
      <formula>0</formula>
    </cfRule>
  </conditionalFormatting>
  <conditionalFormatting sqref="S24">
    <cfRule type="cellIs" dxfId="123" priority="48" operator="greaterThan">
      <formula>0</formula>
    </cfRule>
  </conditionalFormatting>
  <conditionalFormatting sqref="S24">
    <cfRule type="cellIs" dxfId="122" priority="46" stopIfTrue="1" operator="equal">
      <formula>" "</formula>
    </cfRule>
    <cfRule type="cellIs" dxfId="121" priority="47" operator="equal">
      <formula>0</formula>
    </cfRule>
  </conditionalFormatting>
  <conditionalFormatting sqref="U24">
    <cfRule type="cellIs" dxfId="120" priority="45" operator="greaterThan">
      <formula>0</formula>
    </cfRule>
  </conditionalFormatting>
  <conditionalFormatting sqref="U24">
    <cfRule type="cellIs" dxfId="119" priority="43" stopIfTrue="1" operator="equal">
      <formula>" "</formula>
    </cfRule>
    <cfRule type="cellIs" dxfId="118" priority="44" operator="equal">
      <formula>0</formula>
    </cfRule>
  </conditionalFormatting>
  <conditionalFormatting sqref="AL7:AL28">
    <cfRule type="cellIs" dxfId="117" priority="36" operator="greaterThan">
      <formula>0</formula>
    </cfRule>
  </conditionalFormatting>
  <conditionalFormatting sqref="AL7:AL28">
    <cfRule type="cellIs" dxfId="116" priority="34" stopIfTrue="1" operator="equal">
      <formula>" "</formula>
    </cfRule>
    <cfRule type="cellIs" dxfId="115" priority="35" operator="equal">
      <formula>0</formula>
    </cfRule>
  </conditionalFormatting>
  <conditionalFormatting sqref="AK7:AQ28">
    <cfRule type="cellIs" dxfId="114" priority="33" operator="greaterThan">
      <formula>0</formula>
    </cfRule>
  </conditionalFormatting>
  <conditionalFormatting sqref="AK7:AQ28">
    <cfRule type="cellIs" dxfId="113" priority="31" stopIfTrue="1" operator="equal">
      <formula>" "</formula>
    </cfRule>
    <cfRule type="cellIs" dxfId="112" priority="32" operator="equal">
      <formula>0</formula>
    </cfRule>
  </conditionalFormatting>
  <conditionalFormatting sqref="AM7:AP28">
    <cfRule type="cellIs" dxfId="111" priority="30" operator="greaterThan">
      <formula>0</formula>
    </cfRule>
  </conditionalFormatting>
  <conditionalFormatting sqref="AM7:AP28">
    <cfRule type="cellIs" dxfId="110" priority="28" stopIfTrue="1" operator="equal">
      <formula>" "</formula>
    </cfRule>
    <cfRule type="cellIs" dxfId="109" priority="29" operator="equal">
      <formula>0</formula>
    </cfRule>
  </conditionalFormatting>
  <conditionalFormatting sqref="AQ7:AQ28">
    <cfRule type="cellIs" dxfId="108" priority="27" operator="greaterThan">
      <formula>0</formula>
    </cfRule>
  </conditionalFormatting>
  <conditionalFormatting sqref="AQ7:AQ28">
    <cfRule type="cellIs" dxfId="107" priority="25" stopIfTrue="1" operator="equal">
      <formula>" "</formula>
    </cfRule>
    <cfRule type="cellIs" dxfId="106" priority="26" operator="equal">
      <formula>0</formula>
    </cfRule>
  </conditionalFormatting>
  <conditionalFormatting sqref="O25:R28">
    <cfRule type="cellIs" dxfId="105" priority="24" operator="greaterThan">
      <formula>0</formula>
    </cfRule>
  </conditionalFormatting>
  <conditionalFormatting sqref="O25:R28">
    <cfRule type="cellIs" dxfId="104" priority="22" stopIfTrue="1" operator="equal">
      <formula>" "</formula>
    </cfRule>
    <cfRule type="cellIs" dxfId="103" priority="23" operator="equal">
      <formula>0</formula>
    </cfRule>
  </conditionalFormatting>
  <conditionalFormatting sqref="T25:T28">
    <cfRule type="cellIs" dxfId="102" priority="21" operator="greaterThan">
      <formula>0</formula>
    </cfRule>
  </conditionalFormatting>
  <conditionalFormatting sqref="T25:T28">
    <cfRule type="cellIs" dxfId="101" priority="19" stopIfTrue="1" operator="equal">
      <formula>" "</formula>
    </cfRule>
    <cfRule type="cellIs" dxfId="100" priority="20" operator="equal">
      <formula>0</formula>
    </cfRule>
  </conditionalFormatting>
  <conditionalFormatting sqref="S25:S28">
    <cfRule type="cellIs" dxfId="99" priority="18" operator="greaterThan">
      <formula>0</formula>
    </cfRule>
  </conditionalFormatting>
  <conditionalFormatting sqref="S25:S28">
    <cfRule type="cellIs" dxfId="98" priority="16" stopIfTrue="1" operator="equal">
      <formula>" "</formula>
    </cfRule>
    <cfRule type="cellIs" dxfId="97" priority="17" operator="equal">
      <formula>0</formula>
    </cfRule>
  </conditionalFormatting>
  <conditionalFormatting sqref="U25:U28">
    <cfRule type="cellIs" dxfId="96" priority="15" operator="greaterThan">
      <formula>0</formula>
    </cfRule>
  </conditionalFormatting>
  <conditionalFormatting sqref="U25:U28">
    <cfRule type="cellIs" dxfId="95" priority="13" stopIfTrue="1" operator="equal">
      <formula>" "</formula>
    </cfRule>
    <cfRule type="cellIs" dxfId="94" priority="14" operator="equal">
      <formula>0</formula>
    </cfRule>
  </conditionalFormatting>
  <conditionalFormatting sqref="O6:R23">
    <cfRule type="cellIs" dxfId="93" priority="12" operator="greaterThan">
      <formula>0</formula>
    </cfRule>
  </conditionalFormatting>
  <conditionalFormatting sqref="O6:R23">
    <cfRule type="cellIs" dxfId="92" priority="10" stopIfTrue="1" operator="equal">
      <formula>" "</formula>
    </cfRule>
    <cfRule type="cellIs" dxfId="91" priority="11" operator="equal">
      <formula>0</formula>
    </cfRule>
  </conditionalFormatting>
  <conditionalFormatting sqref="T6:T23">
    <cfRule type="cellIs" dxfId="90" priority="9" operator="greaterThan">
      <formula>0</formula>
    </cfRule>
  </conditionalFormatting>
  <conditionalFormatting sqref="T6:T23">
    <cfRule type="cellIs" dxfId="89" priority="7" stopIfTrue="1" operator="equal">
      <formula>" "</formula>
    </cfRule>
    <cfRule type="cellIs" dxfId="88" priority="8" operator="equal">
      <formula>0</formula>
    </cfRule>
  </conditionalFormatting>
  <conditionalFormatting sqref="S6:S23">
    <cfRule type="cellIs" dxfId="87" priority="6" operator="greaterThan">
      <formula>0</formula>
    </cfRule>
  </conditionalFormatting>
  <conditionalFormatting sqref="S6:S23">
    <cfRule type="cellIs" dxfId="86" priority="4" stopIfTrue="1" operator="equal">
      <formula>" "</formula>
    </cfRule>
    <cfRule type="cellIs" dxfId="85" priority="5" operator="equal">
      <formula>0</formula>
    </cfRule>
  </conditionalFormatting>
  <conditionalFormatting sqref="U6:U23">
    <cfRule type="cellIs" dxfId="84" priority="3" operator="greaterThan">
      <formula>0</formula>
    </cfRule>
  </conditionalFormatting>
  <conditionalFormatting sqref="U6:U23">
    <cfRule type="cellIs" dxfId="83" priority="1" stopIfTrue="1" operator="equal">
      <formula>" "</formula>
    </cfRule>
    <cfRule type="cellIs" dxfId="82" priority="2" operator="equal">
      <formula>0</formula>
    </cfRule>
  </conditionalFormatting>
  <pageMargins left="0.7" right="0.7" top="0.75" bottom="0.75" header="0.3" footer="0.3"/>
  <pageSetup scale="84" fitToWidth="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"/>
  <sheetViews>
    <sheetView tabSelected="1" topLeftCell="F1" workbookViewId="0">
      <selection activeCell="W38" sqref="W38"/>
    </sheetView>
  </sheetViews>
  <sheetFormatPr defaultRowHeight="15" x14ac:dyDescent="0.25"/>
  <cols>
    <col min="1" max="1" width="10.85546875" style="6" customWidth="1"/>
    <col min="2" max="2" width="12.5703125" style="6" customWidth="1"/>
    <col min="3" max="3" width="12.42578125" style="6" customWidth="1"/>
    <col min="4" max="4" width="12.28515625" style="6" customWidth="1"/>
    <col min="5" max="9" width="9.140625" style="6" customWidth="1"/>
    <col min="10" max="10" width="14.85546875" style="6" customWidth="1"/>
    <col min="11" max="11" width="9.42578125" style="6" customWidth="1"/>
    <col min="12" max="12" width="9.140625" style="6" customWidth="1"/>
    <col min="13" max="13" width="17.140625" style="6" customWidth="1"/>
    <col min="14" max="14" width="10.42578125" style="6" customWidth="1"/>
    <col min="15" max="21" width="9.140625" style="6" customWidth="1"/>
    <col min="22" max="22" width="12.5703125" style="6" customWidth="1"/>
    <col min="23" max="24" width="10.42578125" style="6" customWidth="1"/>
    <col min="25" max="25" width="70.28515625" style="6" customWidth="1"/>
    <col min="26" max="27" width="9.140625" style="6" customWidth="1"/>
    <col min="28" max="28" width="13.85546875" style="6" customWidth="1"/>
    <col min="29" max="29" width="10.85546875" style="6" customWidth="1"/>
    <col min="30" max="30" width="12.5703125" style="6" customWidth="1"/>
    <col min="31" max="31" width="15.7109375" style="6" bestFit="1" customWidth="1"/>
    <col min="32" max="32" width="15.7109375" style="6" customWidth="1"/>
    <col min="33" max="34" width="14.85546875" style="6" customWidth="1"/>
    <col min="35" max="35" width="11.28515625" style="6" customWidth="1"/>
    <col min="36" max="36" width="10.42578125" style="6" customWidth="1"/>
    <col min="37" max="43" width="9.140625" style="6" customWidth="1"/>
    <col min="44" max="44" width="13.28515625" style="6" customWidth="1"/>
    <col min="45" max="50" width="12.5703125" style="6" customWidth="1"/>
    <col min="51" max="52" width="10.42578125" style="6" customWidth="1"/>
    <col min="53" max="53" width="70.28515625" style="6" customWidth="1"/>
    <col min="54" max="54" width="10.140625" style="6" customWidth="1"/>
    <col min="55" max="55" width="10" style="6" customWidth="1"/>
    <col min="56" max="56" width="16.28515625" style="6" customWidth="1"/>
    <col min="57" max="57" width="9.140625" style="6"/>
    <col min="58" max="58" width="19.42578125" style="6" customWidth="1"/>
    <col min="59" max="16384" width="9.140625" style="6"/>
  </cols>
  <sheetData>
    <row r="1" spans="1:62" ht="29.25" thickBot="1" x14ac:dyDescent="0.5">
      <c r="C1" s="104" t="s">
        <v>47</v>
      </c>
      <c r="D1" s="105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7" t="s">
        <v>48</v>
      </c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</row>
    <row r="2" spans="1:62" s="7" customFormat="1" ht="45.75" thickBot="1" x14ac:dyDescent="0.3">
      <c r="A2" s="36" t="s">
        <v>1</v>
      </c>
      <c r="B2" s="37" t="s">
        <v>2</v>
      </c>
      <c r="C2" s="36" t="s">
        <v>24</v>
      </c>
      <c r="D2" s="4" t="s">
        <v>52</v>
      </c>
      <c r="E2" s="4" t="s">
        <v>23</v>
      </c>
      <c r="F2" s="4" t="s">
        <v>22</v>
      </c>
      <c r="G2" s="4" t="s">
        <v>20</v>
      </c>
      <c r="H2" s="4" t="s">
        <v>7</v>
      </c>
      <c r="I2" s="4" t="s">
        <v>21</v>
      </c>
      <c r="J2" s="4" t="s">
        <v>8</v>
      </c>
      <c r="K2" s="4" t="s">
        <v>19</v>
      </c>
      <c r="L2" s="37" t="s">
        <v>9</v>
      </c>
      <c r="M2" s="36" t="s">
        <v>17</v>
      </c>
      <c r="N2" s="4" t="s">
        <v>25</v>
      </c>
      <c r="O2" s="36" t="s">
        <v>3</v>
      </c>
      <c r="P2" s="4" t="s">
        <v>4</v>
      </c>
      <c r="Q2" s="4" t="s">
        <v>5</v>
      </c>
      <c r="R2" s="4" t="s">
        <v>6</v>
      </c>
      <c r="S2" s="4" t="s">
        <v>49</v>
      </c>
      <c r="T2" s="4" t="s">
        <v>50</v>
      </c>
      <c r="U2" s="4" t="s">
        <v>51</v>
      </c>
      <c r="V2" s="36" t="s">
        <v>38</v>
      </c>
      <c r="W2" s="4" t="s">
        <v>14</v>
      </c>
      <c r="X2" s="37" t="s">
        <v>16</v>
      </c>
      <c r="Y2" s="53" t="s">
        <v>15</v>
      </c>
      <c r="Z2" s="36" t="s">
        <v>33</v>
      </c>
      <c r="AA2" s="4" t="s">
        <v>34</v>
      </c>
      <c r="AB2" s="54" t="s">
        <v>35</v>
      </c>
      <c r="AC2" s="52" t="s">
        <v>1</v>
      </c>
      <c r="AD2" s="37" t="s">
        <v>2</v>
      </c>
      <c r="AE2" s="36" t="s">
        <v>27</v>
      </c>
      <c r="AF2" s="36" t="s">
        <v>28</v>
      </c>
      <c r="AG2" s="4" t="s">
        <v>29</v>
      </c>
      <c r="AH2" s="4" t="s">
        <v>19</v>
      </c>
      <c r="AI2" s="4" t="s">
        <v>18</v>
      </c>
      <c r="AJ2" s="37" t="s">
        <v>26</v>
      </c>
      <c r="AK2" s="36" t="s">
        <v>3</v>
      </c>
      <c r="AL2" s="4" t="s">
        <v>4</v>
      </c>
      <c r="AM2" s="4" t="s">
        <v>5</v>
      </c>
      <c r="AN2" s="4" t="s">
        <v>6</v>
      </c>
      <c r="AO2" s="4" t="s">
        <v>42</v>
      </c>
      <c r="AP2" s="4" t="s">
        <v>43</v>
      </c>
      <c r="AQ2" s="4" t="s">
        <v>51</v>
      </c>
      <c r="AR2" s="53" t="s">
        <v>39</v>
      </c>
      <c r="AS2" s="55" t="s">
        <v>53</v>
      </c>
      <c r="AT2" s="55" t="s">
        <v>54</v>
      </c>
      <c r="AU2" s="55" t="s">
        <v>44</v>
      </c>
      <c r="AV2" s="4" t="s">
        <v>40</v>
      </c>
      <c r="AW2" s="55" t="s">
        <v>45</v>
      </c>
      <c r="AX2" s="4" t="s">
        <v>41</v>
      </c>
      <c r="AY2" s="4" t="s">
        <v>14</v>
      </c>
      <c r="AZ2" s="37" t="s">
        <v>16</v>
      </c>
      <c r="BA2" s="53" t="s">
        <v>15</v>
      </c>
      <c r="BB2" s="36" t="s">
        <v>36</v>
      </c>
      <c r="BC2" s="4" t="s">
        <v>37</v>
      </c>
      <c r="BD2" s="37" t="s">
        <v>35</v>
      </c>
      <c r="BE2" s="36" t="s">
        <v>46</v>
      </c>
    </row>
    <row r="3" spans="1:62" ht="17.25" customHeight="1" thickTop="1" x14ac:dyDescent="0.25">
      <c r="A3" s="10">
        <v>42887</v>
      </c>
      <c r="B3" s="10" t="s">
        <v>13</v>
      </c>
      <c r="C3" s="11">
        <v>11</v>
      </c>
      <c r="D3" s="11"/>
      <c r="E3" s="11">
        <v>50</v>
      </c>
      <c r="F3" s="11">
        <v>16</v>
      </c>
      <c r="G3" s="11">
        <v>1</v>
      </c>
      <c r="H3" s="11">
        <v>2</v>
      </c>
      <c r="I3" s="11">
        <v>11</v>
      </c>
      <c r="J3" s="11"/>
      <c r="K3" s="11"/>
      <c r="L3" s="11">
        <v>8</v>
      </c>
      <c r="M3" s="17">
        <f t="shared" ref="M3" si="0">C3+D3+E3+F3+G3+H3+I3+J3</f>
        <v>91</v>
      </c>
      <c r="N3" s="12">
        <f t="shared" ref="N3" si="1">E3*1+F3*0.5+G3*0.5</f>
        <v>58.5</v>
      </c>
      <c r="O3" s="13"/>
      <c r="P3" s="13">
        <v>40</v>
      </c>
      <c r="Q3" s="13">
        <v>21.11</v>
      </c>
      <c r="R3" s="13"/>
      <c r="S3" s="13"/>
      <c r="T3" s="13"/>
      <c r="U3" s="13"/>
      <c r="V3" s="14">
        <f t="shared" ref="V3" si="2">SUM(O3:U3)</f>
        <v>61.11</v>
      </c>
      <c r="W3" s="14">
        <f t="shared" ref="W3" si="3">V3-N3</f>
        <v>2.6099999999999994</v>
      </c>
      <c r="X3" s="14" t="str">
        <f t="shared" ref="X3" si="4">IF(W3&gt;0, "Overage", IF(W3&lt;0, "Shortage", ""))</f>
        <v>Overage</v>
      </c>
      <c r="Y3" s="62"/>
      <c r="Z3" s="15">
        <f t="shared" ref="Z3:Z19" si="5">2*12*5</f>
        <v>120</v>
      </c>
      <c r="AA3" s="16">
        <v>0</v>
      </c>
      <c r="AB3" s="97">
        <f t="shared" ref="AB3:AB4" si="6">IF(Z3=0, 1, (Z3-AA3)/Z3)</f>
        <v>1</v>
      </c>
      <c r="AC3" s="10">
        <v>42887</v>
      </c>
      <c r="AD3" s="15" t="str">
        <f t="shared" ref="AD3" si="7">B3</f>
        <v>Thursday</v>
      </c>
      <c r="AE3" s="11">
        <v>16</v>
      </c>
      <c r="AF3" s="11"/>
      <c r="AG3" s="11"/>
      <c r="AH3" s="11"/>
      <c r="AI3" s="17">
        <f t="shared" ref="AI3" si="8">AE3+AF3+AG3</f>
        <v>16</v>
      </c>
      <c r="AJ3" s="12">
        <f t="shared" ref="AJ3" si="9">AE3*2+AF3*2</f>
        <v>32</v>
      </c>
      <c r="AK3" s="13"/>
      <c r="AL3" s="13"/>
      <c r="AM3" s="13"/>
      <c r="AN3" s="13"/>
      <c r="AO3" s="13"/>
      <c r="AP3" s="13">
        <v>26</v>
      </c>
      <c r="AQ3" s="13"/>
      <c r="AR3" s="14">
        <f t="shared" ref="AR3" si="10">SUM(AK3:AQ3)</f>
        <v>26</v>
      </c>
      <c r="AS3" s="11"/>
      <c r="AT3" s="11">
        <v>3</v>
      </c>
      <c r="AU3" s="11"/>
      <c r="AV3" s="14">
        <f t="shared" ref="AV3" si="11">(AS3+AT3)*2</f>
        <v>6</v>
      </c>
      <c r="AW3" s="14">
        <f t="shared" ref="AW3" si="12">AU3*2</f>
        <v>0</v>
      </c>
      <c r="AX3" s="14">
        <f t="shared" ref="AX3" si="13">AR3+AV3+AW3</f>
        <v>32</v>
      </c>
      <c r="AY3" s="14">
        <f t="shared" ref="AY3:AY5" si="14">AX3-AJ3</f>
        <v>0</v>
      </c>
      <c r="AZ3" s="75" t="str">
        <f t="shared" ref="AZ3:AZ15" si="15">IF(AY3&gt;0, "Overage", IF(AY3&lt;0, "Shortage", ""))</f>
        <v/>
      </c>
      <c r="BA3" s="62"/>
      <c r="BB3" s="15">
        <f t="shared" ref="BB3:BB5" si="16">AE3</f>
        <v>16</v>
      </c>
      <c r="BC3" s="16">
        <v>0</v>
      </c>
      <c r="BD3" s="21">
        <f t="shared" ref="BD3:BD4" si="17">IF(BB3=0, 1, (BB3-BC3)/BB3)</f>
        <v>1</v>
      </c>
      <c r="BE3" s="17">
        <v>107</v>
      </c>
    </row>
    <row r="4" spans="1:62" s="94" customFormat="1" ht="15.75" thickBot="1" x14ac:dyDescent="0.3">
      <c r="A4" s="10">
        <v>42888</v>
      </c>
      <c r="B4" s="70" t="s">
        <v>12</v>
      </c>
      <c r="C4" s="71">
        <v>10</v>
      </c>
      <c r="D4" s="71"/>
      <c r="E4" s="71">
        <v>46</v>
      </c>
      <c r="F4" s="71">
        <v>33</v>
      </c>
      <c r="G4" s="71">
        <v>2</v>
      </c>
      <c r="H4" s="71">
        <v>6</v>
      </c>
      <c r="I4" s="71">
        <v>31</v>
      </c>
      <c r="J4" s="71"/>
      <c r="K4" s="71"/>
      <c r="L4" s="71">
        <v>20</v>
      </c>
      <c r="M4" s="72">
        <f t="shared" ref="M4" si="18">C4+D4+E4+F4+G4+H4+I4+J4</f>
        <v>128</v>
      </c>
      <c r="N4" s="73">
        <f t="shared" ref="N4" si="19">E4*1+F4*0.5+G4*0.5</f>
        <v>63.5</v>
      </c>
      <c r="O4" s="74"/>
      <c r="P4" s="74">
        <v>21.5</v>
      </c>
      <c r="Q4" s="74">
        <v>42.42</v>
      </c>
      <c r="R4" s="74"/>
      <c r="S4" s="74"/>
      <c r="T4" s="74"/>
      <c r="U4" s="74"/>
      <c r="V4" s="75">
        <f t="shared" ref="V4" si="20">SUM(O4:U4)</f>
        <v>63.92</v>
      </c>
      <c r="W4" s="75">
        <f t="shared" ref="W4" si="21">V4-N4</f>
        <v>0.42000000000000171</v>
      </c>
      <c r="X4" s="75" t="str">
        <f t="shared" ref="X4:X9" si="22">IF(W4&gt;0, "Overage", IF(W4&lt;0, "Shortage", ""))</f>
        <v>Overage</v>
      </c>
      <c r="Y4" s="76"/>
      <c r="Z4" s="15">
        <v>120</v>
      </c>
      <c r="AA4" s="16">
        <v>0</v>
      </c>
      <c r="AB4" s="99">
        <f t="shared" si="6"/>
        <v>1</v>
      </c>
      <c r="AC4" s="10">
        <v>42888</v>
      </c>
      <c r="AD4" s="77" t="s">
        <v>12</v>
      </c>
      <c r="AE4" s="71">
        <v>16</v>
      </c>
      <c r="AF4" s="71"/>
      <c r="AG4" s="71"/>
      <c r="AH4" s="71"/>
      <c r="AI4" s="72">
        <f t="shared" ref="AI4" si="23">AE4+AF4+AG4</f>
        <v>16</v>
      </c>
      <c r="AJ4" s="73">
        <f t="shared" ref="AJ4" si="24">AE4*2+AF4*2</f>
        <v>32</v>
      </c>
      <c r="AK4" s="74"/>
      <c r="AL4" s="74"/>
      <c r="AM4" s="74"/>
      <c r="AN4" s="74"/>
      <c r="AO4" s="74">
        <v>2</v>
      </c>
      <c r="AP4" s="74">
        <v>26</v>
      </c>
      <c r="AQ4" s="74"/>
      <c r="AR4" s="75">
        <f t="shared" ref="AR4" si="25">SUM(AK4:AQ4)</f>
        <v>28</v>
      </c>
      <c r="AS4" s="71"/>
      <c r="AT4" s="71">
        <v>2</v>
      </c>
      <c r="AU4" s="71"/>
      <c r="AV4" s="75">
        <f t="shared" ref="AV4" si="26">(AS4+AT4)*2</f>
        <v>4</v>
      </c>
      <c r="AW4" s="75"/>
      <c r="AX4" s="75">
        <f t="shared" ref="AX4" si="27">AR4+AV4+AW4</f>
        <v>32</v>
      </c>
      <c r="AY4" s="41">
        <f t="shared" si="14"/>
        <v>0</v>
      </c>
      <c r="AZ4" s="75" t="str">
        <f t="shared" si="15"/>
        <v/>
      </c>
      <c r="BA4" s="76"/>
      <c r="BB4" s="77">
        <f t="shared" si="16"/>
        <v>16</v>
      </c>
      <c r="BC4" s="78">
        <v>0</v>
      </c>
      <c r="BD4" s="79">
        <f t="shared" si="17"/>
        <v>1</v>
      </c>
      <c r="BE4" s="91">
        <f t="shared" ref="BE4" si="28">BE3+M4+AI4</f>
        <v>251</v>
      </c>
      <c r="BF4" s="6"/>
      <c r="BG4" s="6"/>
      <c r="BH4" s="6"/>
      <c r="BI4" s="6"/>
      <c r="BJ4" s="6"/>
    </row>
    <row r="5" spans="1:62" s="93" customFormat="1" ht="15.75" thickTop="1" x14ac:dyDescent="0.25">
      <c r="A5" s="80">
        <v>42891</v>
      </c>
      <c r="B5" s="87" t="s">
        <v>0</v>
      </c>
      <c r="C5" s="81">
        <v>12</v>
      </c>
      <c r="D5" s="81"/>
      <c r="E5" s="81">
        <v>62</v>
      </c>
      <c r="F5" s="81">
        <v>14</v>
      </c>
      <c r="G5" s="81">
        <v>3</v>
      </c>
      <c r="H5" s="81">
        <v>3</v>
      </c>
      <c r="I5" s="81">
        <v>12</v>
      </c>
      <c r="J5" s="81"/>
      <c r="K5" s="81"/>
      <c r="L5" s="81">
        <v>4</v>
      </c>
      <c r="M5" s="82">
        <f t="shared" ref="M5:M24" si="29">C5+D5+E5+F5+G5+H5+I5+J5</f>
        <v>106</v>
      </c>
      <c r="N5" s="83">
        <f t="shared" ref="N5:N24" si="30">E5*1+F5*0.5+G5*0.5</f>
        <v>70.5</v>
      </c>
      <c r="O5" s="84"/>
      <c r="P5" s="84">
        <v>50.45</v>
      </c>
      <c r="Q5" s="84">
        <v>20.5</v>
      </c>
      <c r="R5" s="84"/>
      <c r="S5" s="84"/>
      <c r="T5" s="84"/>
      <c r="U5" s="84"/>
      <c r="V5" s="85">
        <f t="shared" ref="V5" si="31">SUM(O5:U5)</f>
        <v>70.95</v>
      </c>
      <c r="W5" s="85">
        <f t="shared" ref="W5:W12" si="32">V5-N5</f>
        <v>0.45000000000000284</v>
      </c>
      <c r="X5" s="75" t="str">
        <f t="shared" si="22"/>
        <v>Overage</v>
      </c>
      <c r="Y5" s="86"/>
      <c r="Z5" s="15">
        <v>120</v>
      </c>
      <c r="AA5" s="88">
        <v>0</v>
      </c>
      <c r="AB5" s="89">
        <f t="shared" ref="AB5:AB12" si="33">IF(Z5=0, 1, (Z5-AA5)/Z5)</f>
        <v>1</v>
      </c>
      <c r="AC5" s="80">
        <v>42891</v>
      </c>
      <c r="AD5" s="87" t="s">
        <v>0</v>
      </c>
      <c r="AE5" s="81">
        <v>18</v>
      </c>
      <c r="AF5" s="81"/>
      <c r="AG5" s="81"/>
      <c r="AH5" s="81"/>
      <c r="AI5" s="82">
        <f t="shared" ref="AI5:AI19" si="34">AE5+AF5+AG5</f>
        <v>18</v>
      </c>
      <c r="AJ5" s="83">
        <f t="shared" ref="AJ5:AJ19" si="35">AE5*2+AF5*2</f>
        <v>36</v>
      </c>
      <c r="AK5" s="84"/>
      <c r="AL5" s="84"/>
      <c r="AM5" s="84"/>
      <c r="AN5" s="84"/>
      <c r="AO5" s="84">
        <v>6</v>
      </c>
      <c r="AP5" s="84">
        <v>12</v>
      </c>
      <c r="AQ5" s="84"/>
      <c r="AR5" s="85">
        <f t="shared" ref="AR5" si="36">SUM(AK5:AQ5)</f>
        <v>18</v>
      </c>
      <c r="AS5" s="81">
        <v>5</v>
      </c>
      <c r="AT5" s="81">
        <v>4</v>
      </c>
      <c r="AU5" s="81"/>
      <c r="AV5" s="85">
        <f t="shared" ref="AV5:AV28" si="37">(AS5+AT5)*2</f>
        <v>18</v>
      </c>
      <c r="AW5" s="85"/>
      <c r="AX5" s="85">
        <f t="shared" ref="AX5:AX12" si="38">AR5+AV5+AW5</f>
        <v>36</v>
      </c>
      <c r="AY5" s="85">
        <f t="shared" si="14"/>
        <v>0</v>
      </c>
      <c r="AZ5" s="85" t="str">
        <f t="shared" si="15"/>
        <v/>
      </c>
      <c r="BA5" s="86"/>
      <c r="BB5" s="98">
        <f t="shared" si="16"/>
        <v>18</v>
      </c>
      <c r="BC5" s="88">
        <v>0</v>
      </c>
      <c r="BD5" s="89">
        <f t="shared" ref="BD5:BD12" si="39">IF(BB5=0, 1, (BB5-BC5)/BB5)</f>
        <v>1</v>
      </c>
      <c r="BE5" s="17">
        <f>M5+AI5</f>
        <v>124</v>
      </c>
      <c r="BF5" s="28"/>
      <c r="BG5" s="6"/>
      <c r="BH5" s="6"/>
      <c r="BI5" s="6"/>
      <c r="BJ5" s="6"/>
    </row>
    <row r="6" spans="1:62" x14ac:dyDescent="0.25">
      <c r="A6" s="22">
        <v>42892</v>
      </c>
      <c r="B6" s="8" t="s">
        <v>10</v>
      </c>
      <c r="C6" s="38">
        <v>3</v>
      </c>
      <c r="D6" s="38"/>
      <c r="E6" s="38">
        <v>52</v>
      </c>
      <c r="F6" s="38">
        <v>27</v>
      </c>
      <c r="G6" s="38">
        <v>5</v>
      </c>
      <c r="H6" s="38">
        <v>2</v>
      </c>
      <c r="I6" s="38">
        <v>26</v>
      </c>
      <c r="J6" s="38"/>
      <c r="K6" s="38"/>
      <c r="L6" s="38">
        <v>14</v>
      </c>
      <c r="M6" s="31">
        <f t="shared" si="29"/>
        <v>115</v>
      </c>
      <c r="N6" s="39">
        <f t="shared" si="30"/>
        <v>68</v>
      </c>
      <c r="O6" s="40"/>
      <c r="P6" s="40">
        <v>34.5</v>
      </c>
      <c r="Q6" s="40">
        <v>33.700000000000003</v>
      </c>
      <c r="R6" s="40"/>
      <c r="S6" s="40"/>
      <c r="T6" s="40"/>
      <c r="U6" s="40"/>
      <c r="V6" s="41">
        <f t="shared" ref="V6:V12" si="40">SUM(O6:U6)</f>
        <v>68.2</v>
      </c>
      <c r="W6" s="41">
        <f t="shared" si="32"/>
        <v>0.20000000000000284</v>
      </c>
      <c r="X6" s="75" t="str">
        <f t="shared" si="22"/>
        <v>Overage</v>
      </c>
      <c r="Y6" s="65"/>
      <c r="Z6" s="8">
        <f t="shared" si="5"/>
        <v>120</v>
      </c>
      <c r="AA6" s="9">
        <v>0</v>
      </c>
      <c r="AB6" s="66">
        <f t="shared" si="33"/>
        <v>1</v>
      </c>
      <c r="AC6" s="22">
        <v>42892</v>
      </c>
      <c r="AD6" s="8" t="str">
        <f t="shared" ref="AD6:AD14" si="41">B6</f>
        <v>Tuesday</v>
      </c>
      <c r="AE6" s="38">
        <v>14</v>
      </c>
      <c r="AF6" s="38"/>
      <c r="AG6" s="38"/>
      <c r="AH6" s="38"/>
      <c r="AI6" s="31">
        <f t="shared" si="34"/>
        <v>14</v>
      </c>
      <c r="AJ6" s="39">
        <f t="shared" si="35"/>
        <v>28</v>
      </c>
      <c r="AK6" s="40"/>
      <c r="AL6" s="40"/>
      <c r="AM6" s="40"/>
      <c r="AN6" s="40"/>
      <c r="AO6" s="40">
        <v>2</v>
      </c>
      <c r="AP6" s="40">
        <v>16</v>
      </c>
      <c r="AQ6" s="40"/>
      <c r="AR6" s="41">
        <f t="shared" ref="AR6:AR19" si="42">SUM(AK6:AQ6)</f>
        <v>18</v>
      </c>
      <c r="AS6" s="38">
        <v>1</v>
      </c>
      <c r="AT6" s="38">
        <v>4</v>
      </c>
      <c r="AU6" s="38"/>
      <c r="AV6" s="41">
        <f t="shared" si="37"/>
        <v>10</v>
      </c>
      <c r="AW6" s="41">
        <f t="shared" ref="AW6:AW10" si="43">AU6*2</f>
        <v>0</v>
      </c>
      <c r="AX6" s="41">
        <f t="shared" si="38"/>
        <v>28</v>
      </c>
      <c r="AY6" s="41">
        <f t="shared" ref="AY6:AY29" si="44">AX6-AJ6</f>
        <v>0</v>
      </c>
      <c r="AZ6" s="75" t="str">
        <f t="shared" si="15"/>
        <v/>
      </c>
      <c r="BA6" s="65"/>
      <c r="BB6" s="8">
        <f t="shared" ref="BB6:BB12" si="45">AE6</f>
        <v>14</v>
      </c>
      <c r="BC6" s="9">
        <v>0</v>
      </c>
      <c r="BD6" s="66">
        <f t="shared" si="39"/>
        <v>1</v>
      </c>
      <c r="BE6" s="17">
        <f t="shared" ref="BE6:BE7" si="46">BE5+M6+AI6</f>
        <v>253</v>
      </c>
      <c r="BF6" s="29"/>
    </row>
    <row r="7" spans="1:62" s="49" customFormat="1" ht="15.75" thickBot="1" x14ac:dyDescent="0.3">
      <c r="A7" s="10">
        <v>42893</v>
      </c>
      <c r="B7" s="15" t="s">
        <v>11</v>
      </c>
      <c r="C7" s="11">
        <v>15</v>
      </c>
      <c r="D7" s="11"/>
      <c r="E7" s="11">
        <v>51</v>
      </c>
      <c r="F7" s="11">
        <v>20</v>
      </c>
      <c r="G7" s="11">
        <v>3</v>
      </c>
      <c r="H7" s="11">
        <v>2</v>
      </c>
      <c r="I7" s="11">
        <v>29</v>
      </c>
      <c r="J7" s="11"/>
      <c r="K7" s="11">
        <v>1</v>
      </c>
      <c r="L7" s="11">
        <v>8</v>
      </c>
      <c r="M7" s="17">
        <f t="shared" si="29"/>
        <v>120</v>
      </c>
      <c r="N7" s="12">
        <f t="shared" si="30"/>
        <v>62.5</v>
      </c>
      <c r="O7" s="13"/>
      <c r="P7" s="13">
        <v>46.52</v>
      </c>
      <c r="Q7" s="13">
        <v>18.5</v>
      </c>
      <c r="R7" s="13"/>
      <c r="S7" s="13"/>
      <c r="T7" s="13"/>
      <c r="U7" s="13"/>
      <c r="V7" s="14">
        <f t="shared" si="40"/>
        <v>65.02000000000001</v>
      </c>
      <c r="W7" s="14">
        <f t="shared" si="32"/>
        <v>2.5200000000000102</v>
      </c>
      <c r="X7" s="75" t="str">
        <f t="shared" si="22"/>
        <v>Overage</v>
      </c>
      <c r="Y7" s="62"/>
      <c r="Z7" s="15">
        <f t="shared" si="5"/>
        <v>120</v>
      </c>
      <c r="AA7" s="16">
        <v>0</v>
      </c>
      <c r="AB7" s="21">
        <f t="shared" si="33"/>
        <v>1</v>
      </c>
      <c r="AC7" s="10">
        <v>42893</v>
      </c>
      <c r="AD7" s="15" t="str">
        <f t="shared" si="41"/>
        <v>Wednesday</v>
      </c>
      <c r="AE7" s="11">
        <v>18</v>
      </c>
      <c r="AF7" s="11"/>
      <c r="AG7" s="11"/>
      <c r="AH7" s="11"/>
      <c r="AI7" s="17">
        <f t="shared" si="34"/>
        <v>18</v>
      </c>
      <c r="AJ7" s="12">
        <f t="shared" si="35"/>
        <v>36</v>
      </c>
      <c r="AK7" s="13"/>
      <c r="AL7" s="13"/>
      <c r="AM7" s="13"/>
      <c r="AN7" s="13"/>
      <c r="AO7" s="13">
        <v>12</v>
      </c>
      <c r="AP7" s="13">
        <v>16</v>
      </c>
      <c r="AQ7" s="13"/>
      <c r="AR7" s="14">
        <f t="shared" si="42"/>
        <v>28</v>
      </c>
      <c r="AS7" s="11">
        <v>2</v>
      </c>
      <c r="AT7" s="11">
        <v>2</v>
      </c>
      <c r="AU7" s="11"/>
      <c r="AV7" s="14">
        <f t="shared" si="37"/>
        <v>8</v>
      </c>
      <c r="AW7" s="14">
        <f t="shared" si="43"/>
        <v>0</v>
      </c>
      <c r="AX7" s="14">
        <f t="shared" si="38"/>
        <v>36</v>
      </c>
      <c r="AY7" s="14">
        <f t="shared" si="44"/>
        <v>0</v>
      </c>
      <c r="AZ7" s="75" t="str">
        <f t="shared" si="15"/>
        <v/>
      </c>
      <c r="BA7" s="62"/>
      <c r="BB7" s="15">
        <f t="shared" si="45"/>
        <v>18</v>
      </c>
      <c r="BC7" s="16">
        <v>0</v>
      </c>
      <c r="BD7" s="21">
        <f t="shared" si="39"/>
        <v>1</v>
      </c>
      <c r="BE7" s="17">
        <f t="shared" si="46"/>
        <v>391</v>
      </c>
      <c r="BF7" s="29"/>
      <c r="BG7" s="6"/>
      <c r="BH7" s="6"/>
      <c r="BI7" s="6"/>
      <c r="BJ7" s="6"/>
    </row>
    <row r="8" spans="1:62" x14ac:dyDescent="0.25">
      <c r="A8" s="10">
        <v>42894</v>
      </c>
      <c r="B8" s="10" t="s">
        <v>13</v>
      </c>
      <c r="C8" s="11">
        <v>6</v>
      </c>
      <c r="D8" s="11"/>
      <c r="E8" s="11">
        <v>26</v>
      </c>
      <c r="F8" s="11">
        <v>9</v>
      </c>
      <c r="G8" s="11">
        <v>2</v>
      </c>
      <c r="H8" s="11"/>
      <c r="I8" s="11">
        <v>8</v>
      </c>
      <c r="J8" s="11"/>
      <c r="K8" s="11"/>
      <c r="L8" s="11">
        <v>4</v>
      </c>
      <c r="M8" s="17">
        <f t="shared" si="29"/>
        <v>51</v>
      </c>
      <c r="N8" s="12">
        <f t="shared" si="30"/>
        <v>31.5</v>
      </c>
      <c r="O8" s="13"/>
      <c r="P8" s="13">
        <v>9.5</v>
      </c>
      <c r="Q8" s="13">
        <v>23.5</v>
      </c>
      <c r="R8" s="13"/>
      <c r="S8" s="13"/>
      <c r="T8" s="13"/>
      <c r="U8" s="13"/>
      <c r="V8" s="14">
        <f t="shared" si="40"/>
        <v>33</v>
      </c>
      <c r="W8" s="14">
        <f t="shared" si="32"/>
        <v>1.5</v>
      </c>
      <c r="X8" s="75" t="str">
        <f t="shared" si="22"/>
        <v>Overage</v>
      </c>
      <c r="Y8" s="62"/>
      <c r="Z8" s="15">
        <f t="shared" si="5"/>
        <v>120</v>
      </c>
      <c r="AA8" s="16">
        <v>0</v>
      </c>
      <c r="AB8" s="21">
        <f t="shared" si="33"/>
        <v>1</v>
      </c>
      <c r="AC8" s="10">
        <v>42894</v>
      </c>
      <c r="AD8" s="15" t="str">
        <f t="shared" si="41"/>
        <v>Thursday</v>
      </c>
      <c r="AE8" s="11">
        <v>10</v>
      </c>
      <c r="AF8" s="11"/>
      <c r="AG8" s="11"/>
      <c r="AH8" s="11"/>
      <c r="AI8" s="17">
        <f t="shared" si="34"/>
        <v>10</v>
      </c>
      <c r="AJ8" s="12">
        <f t="shared" si="35"/>
        <v>20</v>
      </c>
      <c r="AK8" s="13"/>
      <c r="AL8" s="13"/>
      <c r="AM8" s="13"/>
      <c r="AN8" s="13"/>
      <c r="AO8" s="13">
        <v>6</v>
      </c>
      <c r="AP8" s="13">
        <v>10</v>
      </c>
      <c r="AQ8" s="13"/>
      <c r="AR8" s="14">
        <f t="shared" si="42"/>
        <v>16</v>
      </c>
      <c r="AS8" s="11">
        <v>2</v>
      </c>
      <c r="AT8" s="11"/>
      <c r="AU8" s="11"/>
      <c r="AV8" s="14">
        <f t="shared" si="37"/>
        <v>4</v>
      </c>
      <c r="AW8" s="14">
        <f t="shared" si="43"/>
        <v>0</v>
      </c>
      <c r="AX8" s="14">
        <f t="shared" si="38"/>
        <v>20</v>
      </c>
      <c r="AY8" s="14">
        <f t="shared" si="44"/>
        <v>0</v>
      </c>
      <c r="AZ8" s="75" t="str">
        <f t="shared" si="15"/>
        <v/>
      </c>
      <c r="BA8" s="62"/>
      <c r="BB8" s="15">
        <f t="shared" si="45"/>
        <v>10</v>
      </c>
      <c r="BC8" s="16">
        <v>0</v>
      </c>
      <c r="BD8" s="21">
        <f t="shared" si="39"/>
        <v>1</v>
      </c>
      <c r="BE8" s="17">
        <f>BE7+M8+AI8</f>
        <v>452</v>
      </c>
      <c r="BF8" s="29"/>
    </row>
    <row r="9" spans="1:62" ht="13.5" customHeight="1" thickBot="1" x14ac:dyDescent="0.3">
      <c r="A9" s="70">
        <v>42895</v>
      </c>
      <c r="B9" s="70" t="s">
        <v>12</v>
      </c>
      <c r="C9" s="71">
        <v>9</v>
      </c>
      <c r="D9" s="71"/>
      <c r="E9" s="71">
        <v>33</v>
      </c>
      <c r="F9" s="71">
        <v>19</v>
      </c>
      <c r="G9" s="71">
        <v>1</v>
      </c>
      <c r="H9" s="71">
        <v>4</v>
      </c>
      <c r="I9" s="71">
        <v>21</v>
      </c>
      <c r="J9" s="71"/>
      <c r="K9" s="71"/>
      <c r="L9" s="71">
        <v>13</v>
      </c>
      <c r="M9" s="72">
        <f t="shared" si="29"/>
        <v>87</v>
      </c>
      <c r="N9" s="73">
        <f t="shared" si="30"/>
        <v>43</v>
      </c>
      <c r="O9" s="74"/>
      <c r="P9" s="74">
        <v>22.2</v>
      </c>
      <c r="Q9" s="74">
        <v>18.8</v>
      </c>
      <c r="R9" s="74"/>
      <c r="S9" s="74"/>
      <c r="T9" s="74"/>
      <c r="U9" s="74"/>
      <c r="V9" s="75">
        <f t="shared" si="40"/>
        <v>41</v>
      </c>
      <c r="W9" s="75">
        <f t="shared" si="32"/>
        <v>-2</v>
      </c>
      <c r="X9" s="75" t="str">
        <f t="shared" si="22"/>
        <v>Shortage</v>
      </c>
      <c r="Y9" s="76"/>
      <c r="Z9" s="77">
        <f t="shared" si="5"/>
        <v>120</v>
      </c>
      <c r="AA9" s="78">
        <v>0</v>
      </c>
      <c r="AB9" s="79">
        <f t="shared" si="33"/>
        <v>1</v>
      </c>
      <c r="AC9" s="70">
        <v>42895</v>
      </c>
      <c r="AD9" s="77" t="str">
        <f t="shared" si="41"/>
        <v>Friday</v>
      </c>
      <c r="AE9" s="71">
        <v>18</v>
      </c>
      <c r="AF9" s="71"/>
      <c r="AG9" s="71"/>
      <c r="AH9" s="71"/>
      <c r="AI9" s="72">
        <f t="shared" si="34"/>
        <v>18</v>
      </c>
      <c r="AJ9" s="73">
        <f t="shared" si="35"/>
        <v>36</v>
      </c>
      <c r="AK9" s="74"/>
      <c r="AL9" s="74"/>
      <c r="AM9" s="74"/>
      <c r="AN9" s="74"/>
      <c r="AO9" s="74">
        <v>10</v>
      </c>
      <c r="AP9" s="74">
        <v>12</v>
      </c>
      <c r="AQ9" s="74"/>
      <c r="AR9" s="75">
        <f t="shared" si="42"/>
        <v>22</v>
      </c>
      <c r="AS9" s="71">
        <v>2</v>
      </c>
      <c r="AT9" s="71">
        <v>5</v>
      </c>
      <c r="AU9" s="71"/>
      <c r="AV9" s="75">
        <f t="shared" si="37"/>
        <v>14</v>
      </c>
      <c r="AW9" s="75">
        <f t="shared" si="43"/>
        <v>0</v>
      </c>
      <c r="AX9" s="75">
        <f t="shared" si="38"/>
        <v>36</v>
      </c>
      <c r="AY9" s="75">
        <f t="shared" si="44"/>
        <v>0</v>
      </c>
      <c r="AZ9" s="75" t="str">
        <f t="shared" si="15"/>
        <v/>
      </c>
      <c r="BA9" s="76"/>
      <c r="BB9" s="77">
        <f t="shared" si="45"/>
        <v>18</v>
      </c>
      <c r="BC9" s="78">
        <v>0</v>
      </c>
      <c r="BD9" s="79">
        <f t="shared" si="39"/>
        <v>1</v>
      </c>
      <c r="BE9" s="91">
        <f>BE8+M9+AI9</f>
        <v>557</v>
      </c>
      <c r="BF9" s="29"/>
    </row>
    <row r="10" spans="1:62" s="90" customFormat="1" ht="15.75" thickTop="1" x14ac:dyDescent="0.25">
      <c r="A10" s="80">
        <v>42898</v>
      </c>
      <c r="B10" s="80" t="s">
        <v>0</v>
      </c>
      <c r="C10" s="81">
        <v>6</v>
      </c>
      <c r="D10" s="81"/>
      <c r="E10" s="81">
        <v>49</v>
      </c>
      <c r="F10" s="81">
        <v>12</v>
      </c>
      <c r="G10" s="81">
        <v>2</v>
      </c>
      <c r="H10" s="81">
        <v>7</v>
      </c>
      <c r="I10" s="81">
        <v>21</v>
      </c>
      <c r="J10" s="81"/>
      <c r="K10" s="81"/>
      <c r="L10" s="81">
        <v>14</v>
      </c>
      <c r="M10" s="82">
        <f t="shared" si="29"/>
        <v>97</v>
      </c>
      <c r="N10" s="83">
        <f t="shared" si="30"/>
        <v>56</v>
      </c>
      <c r="O10" s="84"/>
      <c r="P10" s="84">
        <v>15.43</v>
      </c>
      <c r="Q10" s="84">
        <v>20.75</v>
      </c>
      <c r="R10" s="84">
        <v>22.05</v>
      </c>
      <c r="S10" s="84"/>
      <c r="T10" s="84"/>
      <c r="U10" s="84"/>
      <c r="V10" s="96">
        <f t="shared" si="40"/>
        <v>58.230000000000004</v>
      </c>
      <c r="W10" s="96">
        <f t="shared" si="32"/>
        <v>2.230000000000004</v>
      </c>
      <c r="X10" s="96" t="str">
        <f t="shared" ref="X10:X12" si="47">IF(W10&gt;0, "Overage", IF(W10&lt;0, "Shortage", ""))</f>
        <v>Overage</v>
      </c>
      <c r="Y10" s="86"/>
      <c r="Z10" s="87">
        <f t="shared" si="5"/>
        <v>120</v>
      </c>
      <c r="AA10" s="88">
        <v>0</v>
      </c>
      <c r="AB10" s="97">
        <f t="shared" si="33"/>
        <v>1</v>
      </c>
      <c r="AC10" s="80">
        <v>42898</v>
      </c>
      <c r="AD10" s="87" t="s">
        <v>0</v>
      </c>
      <c r="AE10" s="81">
        <v>9</v>
      </c>
      <c r="AF10" s="81"/>
      <c r="AG10" s="81"/>
      <c r="AH10" s="81"/>
      <c r="AI10" s="82">
        <f t="shared" si="34"/>
        <v>9</v>
      </c>
      <c r="AJ10" s="95">
        <f t="shared" si="35"/>
        <v>18</v>
      </c>
      <c r="AK10" s="84"/>
      <c r="AL10" s="84"/>
      <c r="AM10" s="84"/>
      <c r="AN10" s="84"/>
      <c r="AO10" s="84">
        <v>6</v>
      </c>
      <c r="AP10" s="84">
        <v>4</v>
      </c>
      <c r="AQ10" s="84"/>
      <c r="AR10" s="96">
        <f t="shared" si="42"/>
        <v>10</v>
      </c>
      <c r="AS10" s="81">
        <v>2</v>
      </c>
      <c r="AT10" s="81">
        <v>2</v>
      </c>
      <c r="AU10" s="81"/>
      <c r="AV10" s="85">
        <f t="shared" si="37"/>
        <v>8</v>
      </c>
      <c r="AW10" s="85">
        <f t="shared" si="43"/>
        <v>0</v>
      </c>
      <c r="AX10" s="85">
        <f t="shared" si="38"/>
        <v>18</v>
      </c>
      <c r="AY10" s="85">
        <f t="shared" si="44"/>
        <v>0</v>
      </c>
      <c r="AZ10" s="85" t="str">
        <f t="shared" si="15"/>
        <v/>
      </c>
      <c r="BA10" s="86"/>
      <c r="BB10" s="87">
        <f t="shared" si="45"/>
        <v>9</v>
      </c>
      <c r="BC10" s="88">
        <v>0</v>
      </c>
      <c r="BD10" s="97">
        <f t="shared" si="39"/>
        <v>1</v>
      </c>
      <c r="BE10" s="82">
        <f>M10+AI10</f>
        <v>106</v>
      </c>
      <c r="BF10" s="29"/>
      <c r="BG10" s="6"/>
      <c r="BH10" s="6"/>
      <c r="BI10" s="6"/>
      <c r="BJ10" s="6"/>
    </row>
    <row r="11" spans="1:62" x14ac:dyDescent="0.25">
      <c r="A11" s="10">
        <v>42899</v>
      </c>
      <c r="B11" s="8" t="s">
        <v>10</v>
      </c>
      <c r="C11" s="11">
        <v>14</v>
      </c>
      <c r="D11" s="11"/>
      <c r="E11" s="11">
        <v>37</v>
      </c>
      <c r="F11" s="11">
        <v>11</v>
      </c>
      <c r="G11" s="11">
        <v>2</v>
      </c>
      <c r="H11" s="11">
        <v>2</v>
      </c>
      <c r="I11" s="11">
        <v>21</v>
      </c>
      <c r="J11" s="11"/>
      <c r="K11" s="11"/>
      <c r="L11" s="11">
        <v>8</v>
      </c>
      <c r="M11" s="17">
        <f t="shared" si="29"/>
        <v>87</v>
      </c>
      <c r="N11" s="12">
        <f t="shared" si="30"/>
        <v>43.5</v>
      </c>
      <c r="O11" s="13"/>
      <c r="P11" s="13">
        <v>29.06</v>
      </c>
      <c r="Q11" s="13"/>
      <c r="R11" s="13">
        <v>16.600000000000001</v>
      </c>
      <c r="S11" s="13"/>
      <c r="T11" s="13"/>
      <c r="U11" s="13"/>
      <c r="V11" s="14">
        <f t="shared" si="40"/>
        <v>45.66</v>
      </c>
      <c r="W11" s="14">
        <f t="shared" si="32"/>
        <v>2.1599999999999966</v>
      </c>
      <c r="X11" s="14" t="str">
        <f t="shared" si="47"/>
        <v>Overage</v>
      </c>
      <c r="Y11" s="62"/>
      <c r="Z11" s="15">
        <f t="shared" si="5"/>
        <v>120</v>
      </c>
      <c r="AA11" s="16">
        <v>0</v>
      </c>
      <c r="AB11" s="21">
        <f t="shared" si="33"/>
        <v>1</v>
      </c>
      <c r="AC11" s="10">
        <v>42899</v>
      </c>
      <c r="AD11" s="8" t="str">
        <f t="shared" si="41"/>
        <v>Tuesday</v>
      </c>
      <c r="AE11" s="11">
        <v>8</v>
      </c>
      <c r="AF11" s="11"/>
      <c r="AG11" s="11"/>
      <c r="AH11" s="11"/>
      <c r="AI11" s="17">
        <f t="shared" si="34"/>
        <v>8</v>
      </c>
      <c r="AJ11" s="12">
        <f t="shared" si="35"/>
        <v>16</v>
      </c>
      <c r="AK11" s="13"/>
      <c r="AL11" s="13"/>
      <c r="AM11" s="13"/>
      <c r="AN11" s="13"/>
      <c r="AO11" s="13">
        <v>2</v>
      </c>
      <c r="AP11" s="13">
        <v>10</v>
      </c>
      <c r="AQ11" s="13"/>
      <c r="AR11" s="14">
        <f t="shared" si="42"/>
        <v>12</v>
      </c>
      <c r="AS11" s="11"/>
      <c r="AT11" s="11">
        <v>2</v>
      </c>
      <c r="AU11" s="11"/>
      <c r="AV11" s="14">
        <f t="shared" si="37"/>
        <v>4</v>
      </c>
      <c r="AW11" s="14"/>
      <c r="AX11" s="14">
        <f t="shared" si="38"/>
        <v>16</v>
      </c>
      <c r="AY11" s="14">
        <f t="shared" si="44"/>
        <v>0</v>
      </c>
      <c r="AZ11" s="75" t="str">
        <f t="shared" si="15"/>
        <v/>
      </c>
      <c r="BA11" s="62"/>
      <c r="BB11" s="15">
        <f t="shared" si="45"/>
        <v>8</v>
      </c>
      <c r="BC11" s="16">
        <v>0</v>
      </c>
      <c r="BD11" s="21">
        <f t="shared" si="39"/>
        <v>1</v>
      </c>
      <c r="BE11" s="17">
        <f t="shared" ref="BE11:BE12" si="48">BE10+M11+AI11</f>
        <v>201</v>
      </c>
      <c r="BF11" s="29"/>
    </row>
    <row r="12" spans="1:62" s="49" customFormat="1" ht="15.75" thickBot="1" x14ac:dyDescent="0.3">
      <c r="A12" s="10">
        <v>42900</v>
      </c>
      <c r="B12" s="15" t="s">
        <v>11</v>
      </c>
      <c r="C12" s="11">
        <v>8</v>
      </c>
      <c r="D12" s="11"/>
      <c r="E12" s="11">
        <v>42</v>
      </c>
      <c r="F12" s="11">
        <v>12</v>
      </c>
      <c r="G12" s="11">
        <v>1</v>
      </c>
      <c r="H12" s="11">
        <v>12</v>
      </c>
      <c r="I12" s="11">
        <v>15</v>
      </c>
      <c r="J12" s="11"/>
      <c r="K12" s="11"/>
      <c r="L12" s="11">
        <v>9</v>
      </c>
      <c r="M12" s="17">
        <f t="shared" si="29"/>
        <v>90</v>
      </c>
      <c r="N12" s="12">
        <f t="shared" si="30"/>
        <v>48.5</v>
      </c>
      <c r="O12" s="13"/>
      <c r="P12" s="13">
        <v>31</v>
      </c>
      <c r="Q12" s="13">
        <v>18.25</v>
      </c>
      <c r="R12" s="13"/>
      <c r="S12" s="13"/>
      <c r="T12" s="13"/>
      <c r="U12" s="13"/>
      <c r="V12" s="25">
        <f t="shared" si="40"/>
        <v>49.25</v>
      </c>
      <c r="W12" s="25">
        <f t="shared" si="32"/>
        <v>0.75</v>
      </c>
      <c r="X12" s="25" t="str">
        <f t="shared" si="47"/>
        <v>Overage</v>
      </c>
      <c r="Y12" s="62"/>
      <c r="Z12" s="15">
        <f t="shared" si="5"/>
        <v>120</v>
      </c>
      <c r="AA12" s="16">
        <v>0</v>
      </c>
      <c r="AB12" s="21">
        <f t="shared" si="33"/>
        <v>1</v>
      </c>
      <c r="AC12" s="10">
        <v>42900</v>
      </c>
      <c r="AD12" s="15" t="str">
        <f t="shared" si="41"/>
        <v>Wednesday</v>
      </c>
      <c r="AE12" s="11">
        <v>9</v>
      </c>
      <c r="AF12" s="11"/>
      <c r="AG12" s="11"/>
      <c r="AH12" s="11"/>
      <c r="AI12" s="17">
        <f t="shared" si="34"/>
        <v>9</v>
      </c>
      <c r="AJ12" s="39">
        <f t="shared" si="35"/>
        <v>18</v>
      </c>
      <c r="AK12" s="13"/>
      <c r="AL12" s="13"/>
      <c r="AM12" s="13"/>
      <c r="AN12" s="13"/>
      <c r="AO12" s="13">
        <v>6</v>
      </c>
      <c r="AP12" s="13">
        <v>8</v>
      </c>
      <c r="AQ12" s="13"/>
      <c r="AR12" s="41">
        <f t="shared" si="42"/>
        <v>14</v>
      </c>
      <c r="AS12" s="11"/>
      <c r="AT12" s="11">
        <v>2</v>
      </c>
      <c r="AU12" s="11"/>
      <c r="AV12" s="14">
        <f t="shared" si="37"/>
        <v>4</v>
      </c>
      <c r="AW12" s="25"/>
      <c r="AX12" s="41">
        <f t="shared" si="38"/>
        <v>18</v>
      </c>
      <c r="AY12" s="14">
        <f t="shared" si="44"/>
        <v>0</v>
      </c>
      <c r="AZ12" s="75" t="str">
        <f t="shared" si="15"/>
        <v/>
      </c>
      <c r="BA12" s="62"/>
      <c r="BB12" s="15">
        <f t="shared" si="45"/>
        <v>9</v>
      </c>
      <c r="BC12" s="16">
        <v>0</v>
      </c>
      <c r="BD12" s="66">
        <f t="shared" si="39"/>
        <v>1</v>
      </c>
      <c r="BE12" s="17">
        <f t="shared" si="48"/>
        <v>300</v>
      </c>
      <c r="BF12" s="29"/>
      <c r="BG12" s="6"/>
      <c r="BH12" s="6"/>
      <c r="BI12" s="6"/>
      <c r="BJ12" s="6"/>
    </row>
    <row r="13" spans="1:62" ht="15.75" hidden="1" thickBot="1" x14ac:dyDescent="0.3">
      <c r="A13" s="10">
        <v>42873</v>
      </c>
      <c r="B13" s="10" t="s">
        <v>13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7">
        <f t="shared" si="29"/>
        <v>0</v>
      </c>
      <c r="N13" s="12">
        <f t="shared" si="30"/>
        <v>0</v>
      </c>
      <c r="O13" s="13"/>
      <c r="P13" s="13"/>
      <c r="Q13" s="13"/>
      <c r="R13" s="13"/>
      <c r="S13" s="13"/>
      <c r="T13" s="13"/>
      <c r="U13" s="13"/>
      <c r="V13" s="14">
        <f t="shared" ref="V13:V19" si="49">SUM(O13:U13)</f>
        <v>0</v>
      </c>
      <c r="W13" s="14">
        <f t="shared" ref="W13:W19" si="50">V13-N13</f>
        <v>0</v>
      </c>
      <c r="X13" s="14" t="str">
        <f t="shared" ref="X13:X16" si="51">IF(W13&gt;0, "Overage", IF(W13&lt;0, "Shortage", ""))</f>
        <v/>
      </c>
      <c r="Y13" s="62"/>
      <c r="Z13" s="15">
        <f t="shared" si="5"/>
        <v>120</v>
      </c>
      <c r="AA13" s="16">
        <v>0</v>
      </c>
      <c r="AB13" s="21">
        <f t="shared" ref="AB13:AB19" si="52">IF(Z13=0, 1, (Z13-AA13)/Z13)</f>
        <v>1</v>
      </c>
      <c r="AC13" s="10">
        <v>42873</v>
      </c>
      <c r="AD13" s="15" t="str">
        <f t="shared" si="41"/>
        <v>Thursday</v>
      </c>
      <c r="AE13" s="11"/>
      <c r="AF13" s="11"/>
      <c r="AG13" s="11"/>
      <c r="AH13" s="11"/>
      <c r="AI13" s="17">
        <f t="shared" si="34"/>
        <v>0</v>
      </c>
      <c r="AJ13" s="12">
        <f t="shared" si="35"/>
        <v>0</v>
      </c>
      <c r="AK13" s="13"/>
      <c r="AL13" s="13"/>
      <c r="AM13" s="13"/>
      <c r="AN13" s="13"/>
      <c r="AO13" s="13"/>
      <c r="AP13" s="13"/>
      <c r="AQ13" s="13"/>
      <c r="AR13" s="14">
        <f t="shared" si="42"/>
        <v>0</v>
      </c>
      <c r="AS13" s="11"/>
      <c r="AT13" s="11"/>
      <c r="AU13" s="11"/>
      <c r="AV13" s="14">
        <f t="shared" si="37"/>
        <v>0</v>
      </c>
      <c r="AW13" s="14">
        <f t="shared" ref="AW13:AW19" si="53">AU13*2</f>
        <v>0</v>
      </c>
      <c r="AX13" s="14">
        <f t="shared" ref="AX13:AX19" si="54">AR13+AV13+AW13</f>
        <v>0</v>
      </c>
      <c r="AY13" s="14">
        <f t="shared" si="44"/>
        <v>0</v>
      </c>
      <c r="AZ13" s="75" t="str">
        <f t="shared" si="15"/>
        <v/>
      </c>
      <c r="BA13" s="62"/>
      <c r="BB13" s="15">
        <f t="shared" ref="BB13:BB19" si="55">AE13</f>
        <v>0</v>
      </c>
      <c r="BC13" s="16">
        <v>0</v>
      </c>
      <c r="BD13" s="21">
        <f t="shared" ref="BD13:BD19" si="56">IF(BB13=0, 1, (BB13-BC13)/BB13)</f>
        <v>1</v>
      </c>
      <c r="BE13" s="92">
        <f>BE12+M13+AI13</f>
        <v>300</v>
      </c>
      <c r="BF13" s="28"/>
    </row>
    <row r="14" spans="1:62" ht="15.75" hidden="1" thickBot="1" x14ac:dyDescent="0.3">
      <c r="A14" s="10">
        <v>42874</v>
      </c>
      <c r="B14" s="10" t="s">
        <v>12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7">
        <f t="shared" si="29"/>
        <v>0</v>
      </c>
      <c r="N14" s="43">
        <f t="shared" si="30"/>
        <v>0</v>
      </c>
      <c r="O14" s="44"/>
      <c r="P14" s="44"/>
      <c r="Q14" s="44"/>
      <c r="R14" s="44"/>
      <c r="S14" s="44"/>
      <c r="T14" s="44"/>
      <c r="U14" s="44"/>
      <c r="V14" s="45">
        <f t="shared" si="49"/>
        <v>0</v>
      </c>
      <c r="W14" s="45">
        <f t="shared" si="50"/>
        <v>0</v>
      </c>
      <c r="X14" s="45" t="str">
        <f t="shared" si="51"/>
        <v/>
      </c>
      <c r="Y14" s="67"/>
      <c r="Z14" s="27">
        <f t="shared" si="5"/>
        <v>120</v>
      </c>
      <c r="AA14" s="46">
        <v>0</v>
      </c>
      <c r="AB14" s="68">
        <f t="shared" si="52"/>
        <v>1</v>
      </c>
      <c r="AC14" s="10">
        <v>42874</v>
      </c>
      <c r="AD14" s="27" t="str">
        <f t="shared" si="41"/>
        <v>Friday</v>
      </c>
      <c r="AE14" s="42"/>
      <c r="AF14" s="42"/>
      <c r="AG14" s="42"/>
      <c r="AH14" s="42"/>
      <c r="AI14" s="47">
        <f t="shared" si="34"/>
        <v>0</v>
      </c>
      <c r="AJ14" s="43">
        <f t="shared" si="35"/>
        <v>0</v>
      </c>
      <c r="AK14" s="44"/>
      <c r="AL14" s="44"/>
      <c r="AM14" s="44"/>
      <c r="AN14" s="44"/>
      <c r="AO14" s="44"/>
      <c r="AP14" s="44"/>
      <c r="AQ14" s="44"/>
      <c r="AR14" s="45">
        <f t="shared" si="42"/>
        <v>0</v>
      </c>
      <c r="AS14" s="42"/>
      <c r="AT14" s="42"/>
      <c r="AU14" s="42"/>
      <c r="AV14" s="14">
        <f t="shared" si="37"/>
        <v>0</v>
      </c>
      <c r="AW14" s="45">
        <f t="shared" si="53"/>
        <v>0</v>
      </c>
      <c r="AX14" s="45">
        <f t="shared" si="54"/>
        <v>0</v>
      </c>
      <c r="AY14" s="14">
        <f t="shared" si="44"/>
        <v>0</v>
      </c>
      <c r="AZ14" s="75" t="str">
        <f t="shared" si="15"/>
        <v/>
      </c>
      <c r="BA14" s="67"/>
      <c r="BB14" s="27">
        <f t="shared" si="55"/>
        <v>0</v>
      </c>
      <c r="BC14" s="46">
        <v>0</v>
      </c>
      <c r="BD14" s="68">
        <f t="shared" si="56"/>
        <v>1</v>
      </c>
      <c r="BE14" s="72">
        <f t="shared" ref="BE14" si="57">BE13+M14+AI14</f>
        <v>300</v>
      </c>
      <c r="BF14" s="29"/>
    </row>
    <row r="15" spans="1:62" s="90" customFormat="1" ht="15.75" thickTop="1" x14ac:dyDescent="0.25">
      <c r="A15" s="10">
        <v>42901</v>
      </c>
      <c r="B15" s="10" t="s">
        <v>13</v>
      </c>
      <c r="C15" s="38">
        <v>6</v>
      </c>
      <c r="D15" s="38"/>
      <c r="E15" s="38">
        <v>54</v>
      </c>
      <c r="F15" s="38">
        <v>12</v>
      </c>
      <c r="G15" s="38">
        <v>2</v>
      </c>
      <c r="H15" s="38">
        <v>5</v>
      </c>
      <c r="I15" s="38">
        <v>22</v>
      </c>
      <c r="J15" s="38"/>
      <c r="K15" s="38"/>
      <c r="L15" s="38">
        <v>4</v>
      </c>
      <c r="M15" s="31">
        <f t="shared" si="29"/>
        <v>101</v>
      </c>
      <c r="N15" s="39">
        <f t="shared" si="30"/>
        <v>61</v>
      </c>
      <c r="O15" s="40">
        <v>3</v>
      </c>
      <c r="P15" s="40">
        <v>40.5</v>
      </c>
      <c r="Q15" s="40"/>
      <c r="R15" s="40">
        <v>19.010000000000002</v>
      </c>
      <c r="S15" s="40"/>
      <c r="T15" s="40"/>
      <c r="U15" s="40"/>
      <c r="V15" s="41">
        <f t="shared" si="49"/>
        <v>62.510000000000005</v>
      </c>
      <c r="W15" s="41">
        <f t="shared" si="50"/>
        <v>1.5100000000000051</v>
      </c>
      <c r="X15" s="41" t="str">
        <f t="shared" si="51"/>
        <v>Overage</v>
      </c>
      <c r="Y15" s="65"/>
      <c r="Z15" s="8">
        <f t="shared" si="5"/>
        <v>120</v>
      </c>
      <c r="AA15" s="9">
        <v>0</v>
      </c>
      <c r="AB15" s="66">
        <f t="shared" si="52"/>
        <v>1</v>
      </c>
      <c r="AC15" s="10">
        <v>42901</v>
      </c>
      <c r="AD15" s="22" t="str">
        <f>B15</f>
        <v>Thursday</v>
      </c>
      <c r="AE15" s="38">
        <v>18</v>
      </c>
      <c r="AF15" s="38"/>
      <c r="AG15" s="38"/>
      <c r="AH15" s="38"/>
      <c r="AI15" s="31">
        <f t="shared" si="34"/>
        <v>18</v>
      </c>
      <c r="AJ15" s="39">
        <f t="shared" si="35"/>
        <v>36</v>
      </c>
      <c r="AK15" s="40"/>
      <c r="AL15" s="40"/>
      <c r="AM15" s="40"/>
      <c r="AN15" s="40"/>
      <c r="AO15" s="40">
        <v>8</v>
      </c>
      <c r="AP15" s="40">
        <v>14</v>
      </c>
      <c r="AQ15" s="40"/>
      <c r="AR15" s="41">
        <f t="shared" si="42"/>
        <v>22</v>
      </c>
      <c r="AS15" s="38">
        <v>2</v>
      </c>
      <c r="AT15" s="38">
        <v>5</v>
      </c>
      <c r="AU15" s="38"/>
      <c r="AV15" s="14">
        <f t="shared" si="37"/>
        <v>14</v>
      </c>
      <c r="AW15" s="41">
        <f t="shared" si="53"/>
        <v>0</v>
      </c>
      <c r="AX15" s="41">
        <f t="shared" si="54"/>
        <v>36</v>
      </c>
      <c r="AY15" s="14">
        <f t="shared" si="44"/>
        <v>0</v>
      </c>
      <c r="AZ15" s="75" t="str">
        <f t="shared" si="15"/>
        <v/>
      </c>
      <c r="BA15" s="65"/>
      <c r="BB15" s="8">
        <f t="shared" si="55"/>
        <v>18</v>
      </c>
      <c r="BC15" s="9">
        <v>0</v>
      </c>
      <c r="BD15" s="66">
        <f t="shared" si="56"/>
        <v>1</v>
      </c>
      <c r="BE15" s="17">
        <f t="shared" ref="BE15:BE16" si="58">BE14+M15+AI15</f>
        <v>419</v>
      </c>
      <c r="BF15" s="29"/>
      <c r="BG15" s="6"/>
      <c r="BH15" s="6"/>
      <c r="BI15" s="6"/>
      <c r="BJ15" s="6"/>
    </row>
    <row r="16" spans="1:62" ht="15.75" thickBot="1" x14ac:dyDescent="0.3">
      <c r="A16" s="70">
        <v>42902</v>
      </c>
      <c r="B16" s="70" t="s">
        <v>12</v>
      </c>
      <c r="C16" s="71">
        <v>4</v>
      </c>
      <c r="D16" s="71"/>
      <c r="E16" s="71">
        <v>48</v>
      </c>
      <c r="F16" s="71">
        <v>18</v>
      </c>
      <c r="G16" s="71">
        <v>3</v>
      </c>
      <c r="H16" s="71">
        <v>17</v>
      </c>
      <c r="I16" s="71">
        <v>29</v>
      </c>
      <c r="J16" s="71"/>
      <c r="K16" s="71"/>
      <c r="L16" s="71">
        <v>14</v>
      </c>
      <c r="M16" s="72">
        <f t="shared" si="29"/>
        <v>119</v>
      </c>
      <c r="N16" s="73">
        <f t="shared" si="30"/>
        <v>58.5</v>
      </c>
      <c r="O16" s="74"/>
      <c r="P16" s="74">
        <v>24</v>
      </c>
      <c r="Q16" s="74"/>
      <c r="R16" s="74">
        <v>36.51</v>
      </c>
      <c r="S16" s="74"/>
      <c r="T16" s="74"/>
      <c r="U16" s="74"/>
      <c r="V16" s="75">
        <f t="shared" si="49"/>
        <v>60.51</v>
      </c>
      <c r="W16" s="75">
        <f t="shared" si="50"/>
        <v>2.009999999999998</v>
      </c>
      <c r="X16" s="75" t="str">
        <f t="shared" si="51"/>
        <v>Overage</v>
      </c>
      <c r="Y16" s="76"/>
      <c r="Z16" s="77">
        <f t="shared" si="5"/>
        <v>120</v>
      </c>
      <c r="AA16" s="78">
        <v>0</v>
      </c>
      <c r="AB16" s="79">
        <f t="shared" si="52"/>
        <v>1</v>
      </c>
      <c r="AC16" s="70">
        <v>42902</v>
      </c>
      <c r="AD16" s="77" t="str">
        <f t="shared" ref="AD16:AD18" si="59">B16</f>
        <v>Friday</v>
      </c>
      <c r="AE16" s="71">
        <v>16</v>
      </c>
      <c r="AF16" s="71"/>
      <c r="AG16" s="71"/>
      <c r="AH16" s="71"/>
      <c r="AI16" s="72">
        <f t="shared" si="34"/>
        <v>16</v>
      </c>
      <c r="AJ16" s="73">
        <f t="shared" si="35"/>
        <v>32</v>
      </c>
      <c r="AK16" s="74"/>
      <c r="AL16" s="74"/>
      <c r="AM16" s="74"/>
      <c r="AN16" s="74"/>
      <c r="AO16" s="74">
        <v>10</v>
      </c>
      <c r="AP16" s="74">
        <v>8</v>
      </c>
      <c r="AQ16" s="74"/>
      <c r="AR16" s="75">
        <f t="shared" si="42"/>
        <v>18</v>
      </c>
      <c r="AS16" s="71">
        <v>4</v>
      </c>
      <c r="AT16" s="71">
        <v>3</v>
      </c>
      <c r="AU16" s="71"/>
      <c r="AV16" s="75">
        <f t="shared" si="37"/>
        <v>14</v>
      </c>
      <c r="AW16" s="75">
        <f t="shared" si="53"/>
        <v>0</v>
      </c>
      <c r="AX16" s="75">
        <f t="shared" si="54"/>
        <v>32</v>
      </c>
      <c r="AY16" s="14">
        <f t="shared" si="44"/>
        <v>0</v>
      </c>
      <c r="AZ16" s="75" t="str">
        <f t="shared" ref="AZ16" si="60">IF(AY16&gt;0, "Overage", IF(AY16&lt;0, "Shortage", ""))</f>
        <v/>
      </c>
      <c r="BA16" s="76"/>
      <c r="BB16" s="77">
        <f t="shared" si="55"/>
        <v>16</v>
      </c>
      <c r="BC16" s="78">
        <v>0</v>
      </c>
      <c r="BD16" s="79">
        <f t="shared" si="56"/>
        <v>1</v>
      </c>
      <c r="BE16" s="103">
        <f t="shared" si="58"/>
        <v>554</v>
      </c>
      <c r="BF16" s="29"/>
    </row>
    <row r="17" spans="1:62" s="93" customFormat="1" ht="15.75" thickTop="1" x14ac:dyDescent="0.25">
      <c r="A17" s="80">
        <v>42905</v>
      </c>
      <c r="B17" s="80" t="s">
        <v>0</v>
      </c>
      <c r="C17" s="81">
        <v>14</v>
      </c>
      <c r="D17" s="81"/>
      <c r="E17" s="81">
        <v>66</v>
      </c>
      <c r="F17" s="81">
        <v>17</v>
      </c>
      <c r="G17" s="81">
        <v>3</v>
      </c>
      <c r="H17" s="81">
        <v>9</v>
      </c>
      <c r="I17" s="81">
        <v>20</v>
      </c>
      <c r="J17" s="81"/>
      <c r="K17" s="81"/>
      <c r="L17" s="81">
        <v>6</v>
      </c>
      <c r="M17" s="82">
        <f t="shared" si="29"/>
        <v>129</v>
      </c>
      <c r="N17" s="83">
        <f t="shared" si="30"/>
        <v>76</v>
      </c>
      <c r="O17" s="84"/>
      <c r="P17" s="84">
        <v>45.9</v>
      </c>
      <c r="Q17" s="84"/>
      <c r="R17" s="84">
        <v>30.95</v>
      </c>
      <c r="S17" s="84"/>
      <c r="T17" s="84"/>
      <c r="U17" s="84"/>
      <c r="V17" s="85">
        <f t="shared" si="49"/>
        <v>76.849999999999994</v>
      </c>
      <c r="W17" s="85">
        <f t="shared" si="50"/>
        <v>0.84999999999999432</v>
      </c>
      <c r="X17" s="85" t="str">
        <f>IF(W17&gt;0, "Overage", IF(W17&lt;0, "Shortage", ""))</f>
        <v>Overage</v>
      </c>
      <c r="Y17" s="86"/>
      <c r="Z17" s="87">
        <f t="shared" si="5"/>
        <v>120</v>
      </c>
      <c r="AA17" s="88">
        <v>0</v>
      </c>
      <c r="AB17" s="89">
        <f t="shared" si="52"/>
        <v>1</v>
      </c>
      <c r="AC17" s="80">
        <v>42905</v>
      </c>
      <c r="AD17" s="87" t="str">
        <f t="shared" si="59"/>
        <v>Monday</v>
      </c>
      <c r="AE17" s="81">
        <v>13</v>
      </c>
      <c r="AF17" s="81"/>
      <c r="AG17" s="81"/>
      <c r="AH17" s="81"/>
      <c r="AI17" s="82">
        <f t="shared" si="34"/>
        <v>13</v>
      </c>
      <c r="AJ17" s="83">
        <f t="shared" si="35"/>
        <v>26</v>
      </c>
      <c r="AK17" s="84"/>
      <c r="AL17" s="84"/>
      <c r="AM17" s="84"/>
      <c r="AN17" s="84"/>
      <c r="AO17" s="84">
        <v>8</v>
      </c>
      <c r="AP17" s="84">
        <v>10</v>
      </c>
      <c r="AQ17" s="84"/>
      <c r="AR17" s="85">
        <f t="shared" si="42"/>
        <v>18</v>
      </c>
      <c r="AS17" s="81">
        <v>2</v>
      </c>
      <c r="AT17" s="81">
        <v>2</v>
      </c>
      <c r="AU17" s="81"/>
      <c r="AV17" s="85">
        <f t="shared" si="37"/>
        <v>8</v>
      </c>
      <c r="AW17" s="85">
        <f t="shared" si="53"/>
        <v>0</v>
      </c>
      <c r="AX17" s="85">
        <f t="shared" si="54"/>
        <v>26</v>
      </c>
      <c r="AY17" s="85">
        <f t="shared" si="44"/>
        <v>0</v>
      </c>
      <c r="AZ17" s="85" t="str">
        <f>IF(AY17&gt;0, "Overage", IF(AY17&lt;0, "Shortage", ""))</f>
        <v/>
      </c>
      <c r="BA17" s="86"/>
      <c r="BB17" s="87">
        <f t="shared" si="55"/>
        <v>13</v>
      </c>
      <c r="BC17" s="88">
        <v>0</v>
      </c>
      <c r="BD17" s="89">
        <f t="shared" si="56"/>
        <v>1</v>
      </c>
      <c r="BE17" s="82">
        <f>M17+AI17</f>
        <v>142</v>
      </c>
      <c r="BF17" s="29"/>
      <c r="BG17" s="6"/>
      <c r="BH17" s="6"/>
      <c r="BI17" s="6"/>
      <c r="BJ17" s="6"/>
    </row>
    <row r="18" spans="1:62" x14ac:dyDescent="0.25">
      <c r="A18" s="22">
        <v>42906</v>
      </c>
      <c r="B18" s="8" t="s">
        <v>10</v>
      </c>
      <c r="C18" s="38">
        <v>5</v>
      </c>
      <c r="D18" s="38"/>
      <c r="E18" s="38">
        <v>40</v>
      </c>
      <c r="F18" s="38">
        <v>6</v>
      </c>
      <c r="G18" s="38">
        <v>6</v>
      </c>
      <c r="H18" s="38"/>
      <c r="I18" s="38">
        <v>11</v>
      </c>
      <c r="J18" s="38"/>
      <c r="K18" s="38"/>
      <c r="L18" s="38">
        <v>2</v>
      </c>
      <c r="M18" s="31">
        <f t="shared" si="29"/>
        <v>68</v>
      </c>
      <c r="N18" s="39">
        <f t="shared" si="30"/>
        <v>46</v>
      </c>
      <c r="O18" s="40">
        <v>10</v>
      </c>
      <c r="P18" s="40">
        <v>22</v>
      </c>
      <c r="Q18" s="40"/>
      <c r="R18" s="40">
        <v>15</v>
      </c>
      <c r="S18" s="40"/>
      <c r="T18" s="40"/>
      <c r="U18" s="40"/>
      <c r="V18" s="41">
        <f t="shared" si="49"/>
        <v>47</v>
      </c>
      <c r="W18" s="41">
        <f t="shared" si="50"/>
        <v>1</v>
      </c>
      <c r="X18" s="41" t="str">
        <f t="shared" ref="X18:X19" si="61">IF(W18&gt;0, "Overage", IF(W18&lt;0, "Shortage", ""))</f>
        <v>Overage</v>
      </c>
      <c r="Y18" s="65"/>
      <c r="Z18" s="8">
        <f t="shared" si="5"/>
        <v>120</v>
      </c>
      <c r="AA18" s="9">
        <v>0</v>
      </c>
      <c r="AB18" s="66">
        <f t="shared" si="52"/>
        <v>1</v>
      </c>
      <c r="AC18" s="22">
        <v>42906</v>
      </c>
      <c r="AD18" s="8" t="str">
        <f t="shared" si="59"/>
        <v>Tuesday</v>
      </c>
      <c r="AE18" s="38">
        <v>18</v>
      </c>
      <c r="AF18" s="38"/>
      <c r="AG18" s="38"/>
      <c r="AH18" s="38"/>
      <c r="AI18" s="31">
        <f t="shared" si="34"/>
        <v>18</v>
      </c>
      <c r="AJ18" s="39">
        <f t="shared" si="35"/>
        <v>36</v>
      </c>
      <c r="AK18" s="40"/>
      <c r="AL18" s="40"/>
      <c r="AM18" s="40"/>
      <c r="AN18" s="40"/>
      <c r="AO18" s="40">
        <v>22</v>
      </c>
      <c r="AP18" s="40"/>
      <c r="AQ18" s="40"/>
      <c r="AR18" s="41">
        <f t="shared" si="42"/>
        <v>22</v>
      </c>
      <c r="AS18" s="38">
        <v>4</v>
      </c>
      <c r="AT18" s="38">
        <v>3</v>
      </c>
      <c r="AU18" s="38"/>
      <c r="AV18" s="14">
        <f t="shared" si="37"/>
        <v>14</v>
      </c>
      <c r="AW18" s="41">
        <f>AU18*2</f>
        <v>0</v>
      </c>
      <c r="AX18" s="41">
        <f t="shared" si="54"/>
        <v>36</v>
      </c>
      <c r="AY18" s="14">
        <f t="shared" si="44"/>
        <v>0</v>
      </c>
      <c r="AZ18" s="41" t="str">
        <f t="shared" ref="AZ18:AZ19" si="62">IF(AY18&gt;0, "Overage", IF(AY18&lt;0, "Shortage", ""))</f>
        <v/>
      </c>
      <c r="BA18" s="65"/>
      <c r="BB18" s="8">
        <f t="shared" si="55"/>
        <v>18</v>
      </c>
      <c r="BC18" s="9">
        <v>0</v>
      </c>
      <c r="BD18" s="66">
        <f t="shared" si="56"/>
        <v>1</v>
      </c>
      <c r="BE18" s="17">
        <f t="shared" ref="BE18:BE28" si="63">BE17+M18+AI18</f>
        <v>228</v>
      </c>
      <c r="BF18" s="28"/>
    </row>
    <row r="19" spans="1:62" s="49" customFormat="1" ht="15.75" thickBot="1" x14ac:dyDescent="0.3">
      <c r="A19" s="10">
        <v>42907</v>
      </c>
      <c r="B19" s="15" t="s">
        <v>11</v>
      </c>
      <c r="C19" s="11">
        <v>4</v>
      </c>
      <c r="D19" s="11"/>
      <c r="E19" s="11">
        <v>51</v>
      </c>
      <c r="F19" s="11">
        <v>13</v>
      </c>
      <c r="G19" s="11">
        <v>3</v>
      </c>
      <c r="H19" s="11">
        <v>5</v>
      </c>
      <c r="I19" s="11">
        <v>20</v>
      </c>
      <c r="J19" s="11"/>
      <c r="K19" s="11"/>
      <c r="L19" s="11">
        <v>2</v>
      </c>
      <c r="M19" s="17">
        <f t="shared" si="29"/>
        <v>96</v>
      </c>
      <c r="N19" s="12">
        <f t="shared" si="30"/>
        <v>59</v>
      </c>
      <c r="O19" s="13">
        <v>12.5</v>
      </c>
      <c r="P19" s="13">
        <v>22.5</v>
      </c>
      <c r="Q19" s="13"/>
      <c r="R19" s="13">
        <v>24.5</v>
      </c>
      <c r="S19" s="13"/>
      <c r="T19" s="13"/>
      <c r="U19" s="13"/>
      <c r="V19" s="14">
        <f t="shared" si="49"/>
        <v>59.5</v>
      </c>
      <c r="W19" s="14">
        <f t="shared" si="50"/>
        <v>0.5</v>
      </c>
      <c r="X19" s="14" t="str">
        <f t="shared" si="61"/>
        <v>Overage</v>
      </c>
      <c r="Y19" s="62"/>
      <c r="Z19" s="15">
        <f t="shared" si="5"/>
        <v>120</v>
      </c>
      <c r="AA19" s="16">
        <v>0</v>
      </c>
      <c r="AB19" s="21">
        <f t="shared" si="52"/>
        <v>1</v>
      </c>
      <c r="AC19" s="10">
        <v>42907</v>
      </c>
      <c r="AD19" s="15" t="s">
        <v>11</v>
      </c>
      <c r="AE19" s="11">
        <v>11</v>
      </c>
      <c r="AF19" s="11"/>
      <c r="AG19" s="11"/>
      <c r="AH19" s="11"/>
      <c r="AI19" s="17">
        <f t="shared" si="34"/>
        <v>11</v>
      </c>
      <c r="AJ19" s="12">
        <f t="shared" si="35"/>
        <v>22</v>
      </c>
      <c r="AK19" s="13"/>
      <c r="AL19" s="13"/>
      <c r="AM19" s="13"/>
      <c r="AN19" s="13"/>
      <c r="AO19" s="13">
        <v>4</v>
      </c>
      <c r="AP19" s="13">
        <v>10</v>
      </c>
      <c r="AQ19" s="13"/>
      <c r="AR19" s="14">
        <f t="shared" si="42"/>
        <v>14</v>
      </c>
      <c r="AS19" s="11">
        <v>2</v>
      </c>
      <c r="AT19" s="11">
        <v>2</v>
      </c>
      <c r="AU19" s="11"/>
      <c r="AV19" s="14">
        <f t="shared" si="37"/>
        <v>8</v>
      </c>
      <c r="AW19" s="14">
        <f t="shared" si="53"/>
        <v>0</v>
      </c>
      <c r="AX19" s="14">
        <f t="shared" si="54"/>
        <v>22</v>
      </c>
      <c r="AY19" s="14">
        <f t="shared" si="44"/>
        <v>0</v>
      </c>
      <c r="AZ19" s="14" t="str">
        <f t="shared" si="62"/>
        <v/>
      </c>
      <c r="BA19" s="62"/>
      <c r="BB19" s="15">
        <f t="shared" si="55"/>
        <v>11</v>
      </c>
      <c r="BC19" s="16">
        <v>0</v>
      </c>
      <c r="BD19" s="21">
        <f t="shared" si="56"/>
        <v>1</v>
      </c>
      <c r="BE19" s="17">
        <f t="shared" si="63"/>
        <v>335</v>
      </c>
      <c r="BF19" s="29"/>
      <c r="BG19" s="6"/>
      <c r="BH19" s="6"/>
      <c r="BI19" s="6"/>
      <c r="BJ19" s="6"/>
    </row>
    <row r="20" spans="1:62" hidden="1" x14ac:dyDescent="0.25">
      <c r="A20" s="10">
        <v>42880</v>
      </c>
      <c r="B20" s="10" t="s">
        <v>13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7">
        <f t="shared" si="29"/>
        <v>0</v>
      </c>
      <c r="N20" s="12">
        <f t="shared" si="30"/>
        <v>0</v>
      </c>
      <c r="O20" s="13"/>
      <c r="P20" s="13"/>
      <c r="Q20" s="13"/>
      <c r="R20" s="13"/>
      <c r="S20" s="13"/>
      <c r="T20" s="13"/>
      <c r="U20" s="13"/>
      <c r="V20" s="14"/>
      <c r="W20" s="14"/>
      <c r="X20" s="14"/>
      <c r="Y20" s="62"/>
      <c r="Z20" s="15"/>
      <c r="AA20" s="16"/>
      <c r="AB20" s="21"/>
      <c r="AC20" s="10">
        <v>42880</v>
      </c>
      <c r="AD20" s="15"/>
      <c r="AE20" s="11"/>
      <c r="AF20" s="11"/>
      <c r="AG20" s="11"/>
      <c r="AH20" s="11"/>
      <c r="AI20" s="17"/>
      <c r="AJ20" s="12"/>
      <c r="AK20" s="13"/>
      <c r="AL20" s="13"/>
      <c r="AM20" s="13"/>
      <c r="AN20" s="13"/>
      <c r="AO20" s="13"/>
      <c r="AP20" s="13"/>
      <c r="AQ20" s="13"/>
      <c r="AR20" s="14"/>
      <c r="AS20" s="11"/>
      <c r="AT20" s="11"/>
      <c r="AU20" s="11"/>
      <c r="AV20" s="14">
        <f t="shared" si="37"/>
        <v>0</v>
      </c>
      <c r="AW20" s="14"/>
      <c r="AX20" s="14"/>
      <c r="AY20" s="14">
        <f t="shared" si="44"/>
        <v>0</v>
      </c>
      <c r="AZ20" s="14"/>
      <c r="BA20" s="62"/>
      <c r="BB20" s="15"/>
      <c r="BC20" s="16"/>
      <c r="BD20" s="21"/>
      <c r="BE20" s="17">
        <f t="shared" si="63"/>
        <v>335</v>
      </c>
      <c r="BF20" s="29"/>
    </row>
    <row r="21" spans="1:62" hidden="1" x14ac:dyDescent="0.25">
      <c r="A21" s="70">
        <v>42881</v>
      </c>
      <c r="B21" s="10" t="s">
        <v>12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>
        <f t="shared" si="29"/>
        <v>0</v>
      </c>
      <c r="N21" s="12">
        <f t="shared" si="30"/>
        <v>0</v>
      </c>
      <c r="O21" s="74"/>
      <c r="P21" s="74"/>
      <c r="Q21" s="74"/>
      <c r="R21" s="74"/>
      <c r="S21" s="74"/>
      <c r="T21" s="74"/>
      <c r="U21" s="74"/>
      <c r="V21" s="75"/>
      <c r="W21" s="75"/>
      <c r="X21" s="75"/>
      <c r="Y21" s="76"/>
      <c r="Z21" s="77"/>
      <c r="AA21" s="78"/>
      <c r="AB21" s="79"/>
      <c r="AC21" s="70">
        <v>42881</v>
      </c>
      <c r="AD21" s="77"/>
      <c r="AE21" s="71"/>
      <c r="AF21" s="71"/>
      <c r="AG21" s="71"/>
      <c r="AH21" s="71"/>
      <c r="AI21" s="72"/>
      <c r="AJ21" s="73"/>
      <c r="AK21" s="74"/>
      <c r="AL21" s="74"/>
      <c r="AM21" s="74"/>
      <c r="AN21" s="74"/>
      <c r="AO21" s="74"/>
      <c r="AP21" s="74"/>
      <c r="AQ21" s="74"/>
      <c r="AR21" s="75"/>
      <c r="AS21" s="71"/>
      <c r="AT21" s="71"/>
      <c r="AU21" s="71"/>
      <c r="AV21" s="14">
        <f t="shared" si="37"/>
        <v>0</v>
      </c>
      <c r="AW21" s="75"/>
      <c r="AX21" s="75"/>
      <c r="AY21" s="14">
        <f t="shared" si="44"/>
        <v>0</v>
      </c>
      <c r="AZ21" s="75"/>
      <c r="BA21" s="76"/>
      <c r="BB21" s="77"/>
      <c r="BC21" s="78"/>
      <c r="BD21" s="79"/>
      <c r="BE21" s="72">
        <f t="shared" si="63"/>
        <v>335</v>
      </c>
      <c r="BF21" s="29"/>
    </row>
    <row r="22" spans="1:62" x14ac:dyDescent="0.25">
      <c r="A22" s="10">
        <v>42908</v>
      </c>
      <c r="B22" s="10" t="s">
        <v>13</v>
      </c>
      <c r="C22" s="11">
        <v>9</v>
      </c>
      <c r="D22" s="11"/>
      <c r="E22" s="11">
        <v>28</v>
      </c>
      <c r="F22" s="11">
        <v>9</v>
      </c>
      <c r="G22" s="11">
        <v>2</v>
      </c>
      <c r="H22" s="11">
        <v>5</v>
      </c>
      <c r="I22" s="11">
        <v>14</v>
      </c>
      <c r="J22" s="11"/>
      <c r="K22" s="11"/>
      <c r="L22" s="11">
        <v>3</v>
      </c>
      <c r="M22" s="72">
        <f t="shared" si="29"/>
        <v>67</v>
      </c>
      <c r="N22" s="12">
        <f t="shared" si="30"/>
        <v>33.5</v>
      </c>
      <c r="O22" s="13">
        <v>7.12</v>
      </c>
      <c r="P22" s="13">
        <v>4.8499999999999996</v>
      </c>
      <c r="Q22" s="13"/>
      <c r="R22" s="13">
        <v>19</v>
      </c>
      <c r="S22" s="13"/>
      <c r="T22" s="13"/>
      <c r="U22" s="13"/>
      <c r="V22" s="14">
        <f t="shared" ref="V22" si="64">SUM(O22:U22)</f>
        <v>30.97</v>
      </c>
      <c r="W22" s="102">
        <f t="shared" ref="W22" si="65">V22-N22</f>
        <v>-2.5300000000000011</v>
      </c>
      <c r="X22" s="14" t="str">
        <f t="shared" ref="X22" si="66">IF(W22&gt;0, "Overage", IF(W22&lt;0, "Shortage", ""))</f>
        <v>Shortage</v>
      </c>
      <c r="Y22" s="62"/>
      <c r="Z22" s="15">
        <f t="shared" ref="Z22:Z26" si="67">2*12*5</f>
        <v>120</v>
      </c>
      <c r="AA22" s="16">
        <v>0</v>
      </c>
      <c r="AB22" s="21">
        <f t="shared" ref="AB22:AB28" si="68">IF(Z22=0, 1, (Z22-AA22)/Z22)</f>
        <v>1</v>
      </c>
      <c r="AC22" s="10">
        <v>42908</v>
      </c>
      <c r="AD22" s="8" t="str">
        <f t="shared" ref="AD22:AD25" si="69">B22</f>
        <v>Thursday</v>
      </c>
      <c r="AE22" s="11">
        <v>9</v>
      </c>
      <c r="AF22" s="11"/>
      <c r="AG22" s="11"/>
      <c r="AH22" s="11"/>
      <c r="AI22" s="17">
        <f t="shared" ref="AI22:AI23" si="70">AE22+AF22+AG22</f>
        <v>9</v>
      </c>
      <c r="AJ22" s="12">
        <f t="shared" ref="AJ22:AJ23" si="71">AE22*2+AF22*2</f>
        <v>18</v>
      </c>
      <c r="AK22" s="13"/>
      <c r="AL22" s="13"/>
      <c r="AM22" s="13"/>
      <c r="AN22" s="13"/>
      <c r="AO22" s="13">
        <v>2</v>
      </c>
      <c r="AP22" s="13">
        <v>10</v>
      </c>
      <c r="AQ22" s="13"/>
      <c r="AR22" s="14">
        <f t="shared" ref="AR22:AR28" si="72">SUM(AK22:AQ22)</f>
        <v>12</v>
      </c>
      <c r="AS22" s="11"/>
      <c r="AT22" s="11">
        <v>3</v>
      </c>
      <c r="AU22" s="11"/>
      <c r="AV22" s="14">
        <f t="shared" si="37"/>
        <v>6</v>
      </c>
      <c r="AW22" s="14"/>
      <c r="AX22" s="14">
        <f t="shared" ref="AX22:AX28" si="73">AR22+AV22+AW22</f>
        <v>18</v>
      </c>
      <c r="AY22" s="14">
        <f t="shared" si="44"/>
        <v>0</v>
      </c>
      <c r="AZ22" s="14" t="str">
        <f t="shared" ref="AZ22:AZ28" si="74">IF(AY22&gt;0, "Overage", IF(AY22&lt;0, "Shortage", ""))</f>
        <v/>
      </c>
      <c r="BA22" s="62"/>
      <c r="BB22" s="15">
        <f t="shared" ref="BB22:BB28" si="75">AE22</f>
        <v>9</v>
      </c>
      <c r="BC22" s="16">
        <v>0</v>
      </c>
      <c r="BD22" s="21">
        <f t="shared" ref="BD22:BD28" si="76">IF(BB22=0, 1, (BB22-BC22)/BB22)</f>
        <v>1</v>
      </c>
      <c r="BE22" s="17">
        <f t="shared" si="63"/>
        <v>411</v>
      </c>
      <c r="BF22" s="29"/>
    </row>
    <row r="23" spans="1:62" ht="15.75" thickBot="1" x14ac:dyDescent="0.3">
      <c r="A23" s="70">
        <v>42909</v>
      </c>
      <c r="B23" s="70" t="s">
        <v>12</v>
      </c>
      <c r="C23" s="71">
        <v>4</v>
      </c>
      <c r="D23" s="71"/>
      <c r="E23" s="71">
        <v>44</v>
      </c>
      <c r="F23" s="71">
        <v>12</v>
      </c>
      <c r="G23" s="71">
        <v>2</v>
      </c>
      <c r="H23" s="71">
        <v>5</v>
      </c>
      <c r="I23" s="71">
        <v>13</v>
      </c>
      <c r="J23" s="71"/>
      <c r="K23" s="71"/>
      <c r="L23" s="71">
        <v>10</v>
      </c>
      <c r="M23" s="72">
        <f t="shared" si="29"/>
        <v>80</v>
      </c>
      <c r="N23" s="73">
        <f t="shared" si="30"/>
        <v>51</v>
      </c>
      <c r="O23" s="74">
        <v>33</v>
      </c>
      <c r="P23" s="74">
        <v>2</v>
      </c>
      <c r="Q23" s="74"/>
      <c r="R23" s="74">
        <v>15.05</v>
      </c>
      <c r="S23" s="74"/>
      <c r="T23" s="74"/>
      <c r="U23" s="74"/>
      <c r="V23" s="75">
        <f t="shared" ref="V23" si="77">SUM(O23:U23)</f>
        <v>50.05</v>
      </c>
      <c r="W23" s="113">
        <f t="shared" ref="W23" si="78">V23-N23</f>
        <v>-0.95000000000000284</v>
      </c>
      <c r="X23" s="75" t="str">
        <f t="shared" ref="X23" si="79">IF(W23&gt;0, "Overage", IF(W23&lt;0, "Shortage", ""))</f>
        <v>Shortage</v>
      </c>
      <c r="Y23" s="76"/>
      <c r="Z23" s="77">
        <f t="shared" si="67"/>
        <v>120</v>
      </c>
      <c r="AA23" s="78">
        <v>0</v>
      </c>
      <c r="AB23" s="79">
        <f t="shared" si="68"/>
        <v>1</v>
      </c>
      <c r="AC23" s="70">
        <v>42909</v>
      </c>
      <c r="AD23" s="77" t="str">
        <f t="shared" si="69"/>
        <v>Friday</v>
      </c>
      <c r="AE23" s="71">
        <v>14</v>
      </c>
      <c r="AF23" s="71"/>
      <c r="AG23" s="71"/>
      <c r="AH23" s="71"/>
      <c r="AI23" s="116">
        <f t="shared" si="70"/>
        <v>14</v>
      </c>
      <c r="AJ23" s="73">
        <f t="shared" si="71"/>
        <v>28</v>
      </c>
      <c r="AK23" s="74"/>
      <c r="AL23" s="74"/>
      <c r="AM23" s="74"/>
      <c r="AN23" s="74"/>
      <c r="AO23" s="74">
        <v>6</v>
      </c>
      <c r="AP23" s="74">
        <v>10</v>
      </c>
      <c r="AQ23" s="74"/>
      <c r="AR23" s="75">
        <f t="shared" si="72"/>
        <v>16</v>
      </c>
      <c r="AS23" s="71">
        <v>1</v>
      </c>
      <c r="AT23" s="71">
        <v>6</v>
      </c>
      <c r="AU23" s="71"/>
      <c r="AV23" s="75">
        <f t="shared" si="37"/>
        <v>14</v>
      </c>
      <c r="AW23" s="75"/>
      <c r="AX23" s="75">
        <f t="shared" si="73"/>
        <v>30</v>
      </c>
      <c r="AY23" s="75">
        <f t="shared" si="44"/>
        <v>2</v>
      </c>
      <c r="AZ23" s="75" t="str">
        <f t="shared" si="74"/>
        <v>Overage</v>
      </c>
      <c r="BA23" s="76"/>
      <c r="BB23" s="77">
        <f t="shared" si="75"/>
        <v>14</v>
      </c>
      <c r="BC23" s="78">
        <v>0</v>
      </c>
      <c r="BD23" s="79">
        <f t="shared" si="76"/>
        <v>1</v>
      </c>
      <c r="BE23" s="91">
        <f t="shared" si="63"/>
        <v>505</v>
      </c>
      <c r="BF23" s="29"/>
    </row>
    <row r="24" spans="1:62" s="93" customFormat="1" ht="15.75" thickTop="1" x14ac:dyDescent="0.25">
      <c r="A24" s="80">
        <v>42912</v>
      </c>
      <c r="B24" s="80" t="s">
        <v>0</v>
      </c>
      <c r="C24" s="81">
        <v>6</v>
      </c>
      <c r="D24" s="81"/>
      <c r="E24" s="81">
        <v>50</v>
      </c>
      <c r="F24" s="81">
        <v>15</v>
      </c>
      <c r="G24" s="81">
        <v>4</v>
      </c>
      <c r="H24" s="81">
        <v>4</v>
      </c>
      <c r="I24" s="81">
        <v>19</v>
      </c>
      <c r="J24" s="81"/>
      <c r="K24" s="81"/>
      <c r="L24" s="81">
        <v>16</v>
      </c>
      <c r="M24" s="82">
        <f t="shared" si="29"/>
        <v>98</v>
      </c>
      <c r="N24" s="83">
        <f t="shared" si="30"/>
        <v>59.5</v>
      </c>
      <c r="O24" s="84"/>
      <c r="P24" s="84">
        <v>37.99</v>
      </c>
      <c r="Q24" s="84"/>
      <c r="R24" s="84">
        <v>21.5</v>
      </c>
      <c r="S24" s="84"/>
      <c r="T24" s="84"/>
      <c r="U24" s="84"/>
      <c r="V24" s="85">
        <f t="shared" ref="V24" si="80">SUM(O24:U24)</f>
        <v>59.49</v>
      </c>
      <c r="W24" s="114">
        <f t="shared" ref="W24" si="81">V24-N24</f>
        <v>-9.9999999999980105E-3</v>
      </c>
      <c r="X24" s="85" t="str">
        <f t="shared" ref="X24" si="82">IF(W24&gt;0, "Overage", IF(W24&lt;0, "Shortage", ""))</f>
        <v>Shortage</v>
      </c>
      <c r="Y24" s="86"/>
      <c r="Z24" s="87">
        <f t="shared" si="67"/>
        <v>120</v>
      </c>
      <c r="AA24" s="88">
        <v>0</v>
      </c>
      <c r="AB24" s="89">
        <f t="shared" si="68"/>
        <v>1</v>
      </c>
      <c r="AC24" s="80">
        <v>42912</v>
      </c>
      <c r="AD24" s="87" t="str">
        <f t="shared" si="69"/>
        <v>Monday</v>
      </c>
      <c r="AE24" s="81">
        <v>12</v>
      </c>
      <c r="AF24" s="81"/>
      <c r="AG24" s="81"/>
      <c r="AH24" s="81"/>
      <c r="AI24" s="100">
        <f t="shared" ref="AI24:AI28" si="83">AE24+AF24+AG24</f>
        <v>12</v>
      </c>
      <c r="AJ24" s="83">
        <f t="shared" ref="AJ24:AJ28" si="84">AE24*2+AF24*2</f>
        <v>24</v>
      </c>
      <c r="AK24" s="84"/>
      <c r="AL24" s="84"/>
      <c r="AM24" s="84"/>
      <c r="AN24" s="84"/>
      <c r="AO24" s="84">
        <v>12</v>
      </c>
      <c r="AP24" s="84">
        <v>4</v>
      </c>
      <c r="AQ24" s="84"/>
      <c r="AR24" s="96">
        <f t="shared" si="72"/>
        <v>16</v>
      </c>
      <c r="AS24" s="81">
        <v>2</v>
      </c>
      <c r="AT24" s="81">
        <v>2</v>
      </c>
      <c r="AU24" s="81"/>
      <c r="AV24" s="96">
        <f t="shared" si="37"/>
        <v>8</v>
      </c>
      <c r="AW24" s="85"/>
      <c r="AX24" s="96">
        <f t="shared" si="73"/>
        <v>24</v>
      </c>
      <c r="AY24" s="96">
        <f t="shared" si="44"/>
        <v>0</v>
      </c>
      <c r="AZ24" s="85" t="str">
        <f t="shared" si="74"/>
        <v/>
      </c>
      <c r="BA24" s="86"/>
      <c r="BB24" s="87">
        <f t="shared" si="75"/>
        <v>12</v>
      </c>
      <c r="BC24" s="88"/>
      <c r="BD24" s="89">
        <f t="shared" si="76"/>
        <v>1</v>
      </c>
      <c r="BE24" s="82">
        <f>M24+AI24</f>
        <v>110</v>
      </c>
      <c r="BF24" s="101"/>
      <c r="BG24" s="90"/>
      <c r="BH24" s="90"/>
      <c r="BI24" s="90"/>
      <c r="BJ24" s="90"/>
    </row>
    <row r="25" spans="1:62" x14ac:dyDescent="0.25">
      <c r="A25" s="22">
        <v>42913</v>
      </c>
      <c r="B25" s="8" t="s">
        <v>10</v>
      </c>
      <c r="C25" s="38">
        <v>15</v>
      </c>
      <c r="D25" s="38"/>
      <c r="E25" s="38">
        <v>44</v>
      </c>
      <c r="F25" s="38">
        <v>13</v>
      </c>
      <c r="G25" s="38">
        <v>3</v>
      </c>
      <c r="H25" s="38">
        <v>8</v>
      </c>
      <c r="I25" s="38">
        <v>11</v>
      </c>
      <c r="J25" s="38"/>
      <c r="K25" s="38"/>
      <c r="L25" s="38">
        <v>8</v>
      </c>
      <c r="M25" s="31">
        <f t="shared" ref="M25:M28" si="85">C25+D25+E25+F25+G25+H25+I25+J25</f>
        <v>94</v>
      </c>
      <c r="N25" s="39">
        <f t="shared" ref="N25:N28" si="86">E25*1+F25*0.5+G25*0.5</f>
        <v>52</v>
      </c>
      <c r="O25" s="40">
        <v>26.8</v>
      </c>
      <c r="P25" s="40">
        <v>23.71</v>
      </c>
      <c r="Q25" s="40"/>
      <c r="R25" s="40"/>
      <c r="S25" s="40"/>
      <c r="T25" s="40"/>
      <c r="U25" s="40"/>
      <c r="V25" s="14">
        <f t="shared" ref="V25" si="87">SUM(O25:U25)</f>
        <v>50.510000000000005</v>
      </c>
      <c r="W25" s="102">
        <v>-1.49</v>
      </c>
      <c r="X25" s="14" t="str">
        <f t="shared" ref="X25" si="88">IF(W25&gt;0, "Overage", IF(W25&lt;0, "Shortage", ""))</f>
        <v>Shortage</v>
      </c>
      <c r="Y25" s="65"/>
      <c r="Z25" s="15">
        <f t="shared" si="67"/>
        <v>120</v>
      </c>
      <c r="AA25" s="16">
        <v>0</v>
      </c>
      <c r="AB25" s="21">
        <f t="shared" si="68"/>
        <v>1</v>
      </c>
      <c r="AC25" s="22">
        <v>42913</v>
      </c>
      <c r="AD25" s="8" t="str">
        <f t="shared" si="69"/>
        <v>Tuesday</v>
      </c>
      <c r="AE25" s="38">
        <v>8</v>
      </c>
      <c r="AF25" s="38"/>
      <c r="AG25" s="38"/>
      <c r="AH25" s="38"/>
      <c r="AI25" s="72">
        <f t="shared" si="83"/>
        <v>8</v>
      </c>
      <c r="AJ25" s="12">
        <f t="shared" si="84"/>
        <v>16</v>
      </c>
      <c r="AK25" s="40"/>
      <c r="AL25" s="40"/>
      <c r="AM25" s="40"/>
      <c r="AN25" s="40"/>
      <c r="AO25" s="40">
        <v>10</v>
      </c>
      <c r="AP25" s="40">
        <v>2</v>
      </c>
      <c r="AQ25" s="40"/>
      <c r="AR25" s="75">
        <f t="shared" si="72"/>
        <v>12</v>
      </c>
      <c r="AS25" s="38"/>
      <c r="AT25" s="38">
        <v>2</v>
      </c>
      <c r="AU25" s="38"/>
      <c r="AV25" s="75">
        <f t="shared" si="37"/>
        <v>4</v>
      </c>
      <c r="AW25" s="41"/>
      <c r="AX25" s="75">
        <f t="shared" si="73"/>
        <v>16</v>
      </c>
      <c r="AY25" s="75">
        <f t="shared" si="44"/>
        <v>0</v>
      </c>
      <c r="AZ25" s="14" t="str">
        <f t="shared" si="74"/>
        <v/>
      </c>
      <c r="BA25" s="65"/>
      <c r="BB25" s="15">
        <f t="shared" si="75"/>
        <v>8</v>
      </c>
      <c r="BC25" s="9"/>
      <c r="BD25" s="21">
        <f t="shared" si="76"/>
        <v>1</v>
      </c>
      <c r="BE25" s="17">
        <f t="shared" si="63"/>
        <v>212</v>
      </c>
      <c r="BF25" s="29"/>
    </row>
    <row r="26" spans="1:62" x14ac:dyDescent="0.25">
      <c r="A26" s="70">
        <v>42914</v>
      </c>
      <c r="B26" s="15" t="s">
        <v>11</v>
      </c>
      <c r="C26" s="71">
        <v>20</v>
      </c>
      <c r="D26" s="71"/>
      <c r="E26" s="71">
        <v>51</v>
      </c>
      <c r="F26" s="71">
        <v>18</v>
      </c>
      <c r="G26" s="71"/>
      <c r="H26" s="71"/>
      <c r="I26" s="71">
        <v>12</v>
      </c>
      <c r="J26" s="71"/>
      <c r="K26" s="71"/>
      <c r="L26" s="71">
        <v>4</v>
      </c>
      <c r="M26" s="72">
        <f t="shared" si="85"/>
        <v>101</v>
      </c>
      <c r="N26" s="12">
        <f t="shared" si="86"/>
        <v>60</v>
      </c>
      <c r="O26" s="74">
        <v>38.5</v>
      </c>
      <c r="P26" s="74"/>
      <c r="Q26" s="74"/>
      <c r="R26" s="74">
        <v>21.56</v>
      </c>
      <c r="S26" s="74"/>
      <c r="T26" s="74"/>
      <c r="U26" s="74"/>
      <c r="V26" s="14">
        <f t="shared" ref="V26:V28" si="89">SUM(O26:U26)</f>
        <v>60.06</v>
      </c>
      <c r="W26" s="14">
        <f t="shared" ref="W26:W28" si="90">V26-N26</f>
        <v>6.0000000000002274E-2</v>
      </c>
      <c r="X26" s="14" t="str">
        <f t="shared" ref="X26:X28" si="91">IF(W26&gt;0, "Overage", IF(W26&lt;0, "Shortage", ""))</f>
        <v>Overage</v>
      </c>
      <c r="Y26" s="76"/>
      <c r="Z26" s="15">
        <f t="shared" si="67"/>
        <v>120</v>
      </c>
      <c r="AA26" s="16">
        <v>0</v>
      </c>
      <c r="AB26" s="21">
        <f t="shared" si="68"/>
        <v>1</v>
      </c>
      <c r="AC26" s="70">
        <v>42914</v>
      </c>
      <c r="AD26" s="15" t="s">
        <v>11</v>
      </c>
      <c r="AE26" s="71">
        <v>13</v>
      </c>
      <c r="AF26" s="71"/>
      <c r="AG26" s="71"/>
      <c r="AH26" s="71"/>
      <c r="AI26" s="72">
        <f t="shared" si="83"/>
        <v>13</v>
      </c>
      <c r="AJ26" s="73">
        <f t="shared" si="84"/>
        <v>26</v>
      </c>
      <c r="AK26" s="74"/>
      <c r="AL26" s="74"/>
      <c r="AM26" s="74"/>
      <c r="AN26" s="74"/>
      <c r="AO26" s="74">
        <v>12</v>
      </c>
      <c r="AP26" s="74">
        <v>2</v>
      </c>
      <c r="AQ26" s="74"/>
      <c r="AR26" s="75">
        <f t="shared" si="72"/>
        <v>14</v>
      </c>
      <c r="AS26" s="71"/>
      <c r="AT26" s="71">
        <v>6</v>
      </c>
      <c r="AU26" s="71"/>
      <c r="AV26" s="75">
        <f t="shared" si="37"/>
        <v>12</v>
      </c>
      <c r="AW26" s="75"/>
      <c r="AX26" s="75">
        <f t="shared" si="73"/>
        <v>26</v>
      </c>
      <c r="AY26" s="75">
        <f t="shared" si="44"/>
        <v>0</v>
      </c>
      <c r="AZ26" s="14" t="str">
        <f t="shared" si="74"/>
        <v/>
      </c>
      <c r="BA26" s="76"/>
      <c r="BB26" s="77">
        <f t="shared" si="75"/>
        <v>13</v>
      </c>
      <c r="BC26" s="78"/>
      <c r="BD26" s="21">
        <f t="shared" si="76"/>
        <v>1</v>
      </c>
      <c r="BE26" s="17">
        <f t="shared" si="63"/>
        <v>326</v>
      </c>
      <c r="BF26" s="29"/>
    </row>
    <row r="27" spans="1:62" s="15" customFormat="1" x14ac:dyDescent="0.25">
      <c r="A27" s="10">
        <v>42915</v>
      </c>
      <c r="B27" s="10" t="s">
        <v>13</v>
      </c>
      <c r="C27" s="11">
        <v>17</v>
      </c>
      <c r="D27" s="11"/>
      <c r="E27" s="11">
        <v>50</v>
      </c>
      <c r="F27" s="11">
        <v>13</v>
      </c>
      <c r="G27" s="11">
        <v>3</v>
      </c>
      <c r="H27" s="11"/>
      <c r="I27" s="11">
        <v>2</v>
      </c>
      <c r="J27" s="11"/>
      <c r="K27" s="11"/>
      <c r="L27" s="11">
        <v>2</v>
      </c>
      <c r="M27" s="72">
        <f t="shared" si="85"/>
        <v>85</v>
      </c>
      <c r="N27" s="12">
        <f t="shared" si="86"/>
        <v>58</v>
      </c>
      <c r="O27" s="13">
        <v>11.5</v>
      </c>
      <c r="P27" s="13">
        <v>46.77</v>
      </c>
      <c r="Q27" s="13"/>
      <c r="R27" s="13"/>
      <c r="S27" s="13"/>
      <c r="T27" s="13"/>
      <c r="U27" s="13"/>
      <c r="V27" s="14">
        <f t="shared" si="89"/>
        <v>58.27</v>
      </c>
      <c r="W27" s="14">
        <f t="shared" si="90"/>
        <v>0.27000000000000313</v>
      </c>
      <c r="X27" s="14" t="str">
        <f t="shared" si="91"/>
        <v>Overage</v>
      </c>
      <c r="Y27" s="62"/>
      <c r="Z27" s="15">
        <v>120</v>
      </c>
      <c r="AA27" s="16">
        <v>0</v>
      </c>
      <c r="AB27" s="21">
        <f t="shared" si="68"/>
        <v>1</v>
      </c>
      <c r="AC27" s="10">
        <v>42915</v>
      </c>
      <c r="AD27" s="15" t="s">
        <v>13</v>
      </c>
      <c r="AE27" s="11">
        <v>15</v>
      </c>
      <c r="AF27" s="11"/>
      <c r="AG27" s="11"/>
      <c r="AH27" s="11"/>
      <c r="AI27" s="17">
        <f t="shared" si="83"/>
        <v>15</v>
      </c>
      <c r="AJ27" s="12">
        <f t="shared" si="84"/>
        <v>30</v>
      </c>
      <c r="AK27" s="13"/>
      <c r="AL27" s="13"/>
      <c r="AM27" s="13"/>
      <c r="AN27" s="13"/>
      <c r="AO27" s="13">
        <v>18</v>
      </c>
      <c r="AP27" s="13">
        <v>2</v>
      </c>
      <c r="AQ27" s="13"/>
      <c r="AR27" s="14">
        <f t="shared" si="72"/>
        <v>20</v>
      </c>
      <c r="AS27" s="11">
        <v>2</v>
      </c>
      <c r="AT27" s="11">
        <v>3</v>
      </c>
      <c r="AU27" s="11"/>
      <c r="AV27" s="75">
        <f t="shared" si="37"/>
        <v>10</v>
      </c>
      <c r="AW27" s="14"/>
      <c r="AX27" s="75">
        <f t="shared" si="73"/>
        <v>30</v>
      </c>
      <c r="AY27" s="75">
        <f t="shared" si="44"/>
        <v>0</v>
      </c>
      <c r="AZ27" s="14" t="str">
        <f t="shared" si="74"/>
        <v/>
      </c>
      <c r="BA27" s="62"/>
      <c r="BB27" s="15">
        <f t="shared" si="75"/>
        <v>15</v>
      </c>
      <c r="BC27" s="16"/>
      <c r="BD27" s="21">
        <f t="shared" si="76"/>
        <v>1</v>
      </c>
      <c r="BE27" s="17">
        <f t="shared" si="63"/>
        <v>426</v>
      </c>
      <c r="BF27" s="29"/>
      <c r="BG27" s="6"/>
      <c r="BH27" s="6"/>
      <c r="BI27" s="6"/>
      <c r="BJ27" s="6"/>
    </row>
    <row r="28" spans="1:62" s="15" customFormat="1" x14ac:dyDescent="0.25">
      <c r="A28" s="10">
        <v>42916</v>
      </c>
      <c r="B28" s="10" t="s">
        <v>12</v>
      </c>
      <c r="C28" s="11">
        <v>8</v>
      </c>
      <c r="D28" s="11"/>
      <c r="E28" s="11">
        <v>59</v>
      </c>
      <c r="F28" s="11">
        <v>19</v>
      </c>
      <c r="G28" s="11">
        <v>2</v>
      </c>
      <c r="H28" s="11">
        <v>4</v>
      </c>
      <c r="I28" s="11">
        <v>21</v>
      </c>
      <c r="J28" s="11"/>
      <c r="K28" s="11"/>
      <c r="L28" s="11"/>
      <c r="M28" s="72">
        <f t="shared" si="85"/>
        <v>113</v>
      </c>
      <c r="N28" s="12">
        <f t="shared" si="86"/>
        <v>69.5</v>
      </c>
      <c r="O28" s="13">
        <v>47.28</v>
      </c>
      <c r="P28" s="13">
        <v>21.5</v>
      </c>
      <c r="Q28" s="13"/>
      <c r="R28" s="13"/>
      <c r="S28" s="13"/>
      <c r="T28" s="13"/>
      <c r="U28" s="13"/>
      <c r="V28" s="14">
        <f t="shared" si="89"/>
        <v>68.78</v>
      </c>
      <c r="W28" s="14">
        <f t="shared" si="90"/>
        <v>-0.71999999999999886</v>
      </c>
      <c r="X28" s="14" t="str">
        <f t="shared" si="91"/>
        <v>Shortage</v>
      </c>
      <c r="Y28" s="62"/>
      <c r="Z28" s="15">
        <v>120</v>
      </c>
      <c r="AA28" s="16">
        <v>0</v>
      </c>
      <c r="AB28" s="21">
        <f t="shared" si="68"/>
        <v>1</v>
      </c>
      <c r="AC28" s="10">
        <v>42916</v>
      </c>
      <c r="AD28" s="77" t="s">
        <v>12</v>
      </c>
      <c r="AE28" s="11">
        <v>27</v>
      </c>
      <c r="AF28" s="11"/>
      <c r="AG28" s="11"/>
      <c r="AH28" s="11"/>
      <c r="AI28" s="17">
        <f t="shared" si="83"/>
        <v>27</v>
      </c>
      <c r="AJ28" s="12">
        <f t="shared" si="84"/>
        <v>54</v>
      </c>
      <c r="AK28" s="13"/>
      <c r="AL28" s="13"/>
      <c r="AM28" s="13"/>
      <c r="AN28" s="13"/>
      <c r="AO28" s="13">
        <v>22</v>
      </c>
      <c r="AP28" s="13">
        <v>18</v>
      </c>
      <c r="AQ28" s="13"/>
      <c r="AR28" s="14">
        <f t="shared" si="72"/>
        <v>40</v>
      </c>
      <c r="AS28" s="11">
        <v>2</v>
      </c>
      <c r="AT28" s="11">
        <v>5</v>
      </c>
      <c r="AU28" s="11"/>
      <c r="AV28" s="75">
        <f t="shared" si="37"/>
        <v>14</v>
      </c>
      <c r="AW28" s="14"/>
      <c r="AX28" s="75">
        <f t="shared" si="73"/>
        <v>54</v>
      </c>
      <c r="AY28" s="75">
        <f t="shared" si="44"/>
        <v>0</v>
      </c>
      <c r="AZ28" s="14" t="str">
        <f t="shared" si="74"/>
        <v/>
      </c>
      <c r="BA28" s="62"/>
      <c r="BB28" s="15">
        <f t="shared" si="75"/>
        <v>27</v>
      </c>
      <c r="BC28" s="16"/>
      <c r="BD28" s="21">
        <f t="shared" si="76"/>
        <v>1</v>
      </c>
      <c r="BE28" s="91">
        <f t="shared" si="63"/>
        <v>566</v>
      </c>
      <c r="BF28" s="29"/>
      <c r="BG28" s="6"/>
      <c r="BH28" s="6"/>
      <c r="BI28" s="6"/>
      <c r="BJ28" s="6"/>
    </row>
    <row r="29" spans="1:62" s="3" customFormat="1" ht="15" customHeight="1" x14ac:dyDescent="0.25">
      <c r="B29" s="70"/>
      <c r="C29" s="3">
        <f>SUM(C3:C28)</f>
        <v>206</v>
      </c>
      <c r="D29" s="3">
        <f>SUM(D3:D26)</f>
        <v>0</v>
      </c>
      <c r="E29" s="3">
        <f>SUM(E3:E28)</f>
        <v>1033</v>
      </c>
      <c r="F29" s="3">
        <f>SUM(F3:F28)</f>
        <v>338</v>
      </c>
      <c r="G29" s="3">
        <f>SUM(G3:G28)</f>
        <v>55</v>
      </c>
      <c r="H29" s="109">
        <f>SUM(H3:H28)</f>
        <v>102</v>
      </c>
      <c r="I29" s="3">
        <f>SUM(I3:I28)</f>
        <v>389</v>
      </c>
      <c r="J29" s="3">
        <f>SUM(J3:J26)</f>
        <v>0</v>
      </c>
      <c r="K29" s="3">
        <f>SUM(K3:K26)</f>
        <v>1</v>
      </c>
      <c r="L29" s="3">
        <f>SUM(L3:L27)</f>
        <v>173</v>
      </c>
      <c r="M29" s="110">
        <f>SUM(M3:M28)</f>
        <v>2123</v>
      </c>
      <c r="N29" s="111">
        <f>SUM(N3:N28)</f>
        <v>1229.5</v>
      </c>
      <c r="V29" s="112">
        <f>SUM(V3:V28)</f>
        <v>1240.8399999999999</v>
      </c>
      <c r="W29" s="112">
        <f>V29-N29</f>
        <v>11.339999999999918</v>
      </c>
      <c r="X29" s="3" t="str">
        <f t="shared" ref="X29:X30" si="92">IF(W29&gt;0, "Overage", IF(W29&lt;0, "Shortage", ""))</f>
        <v>Overage</v>
      </c>
      <c r="Z29" s="110">
        <v>2640</v>
      </c>
      <c r="AA29" s="3">
        <f>SUM(AA3:AA28)</f>
        <v>0</v>
      </c>
      <c r="AB29" s="58">
        <f t="shared" ref="AB29" si="93">IF(Z29=0, 1, (Z29-AA29)/Z29)</f>
        <v>1</v>
      </c>
      <c r="AC29" s="59"/>
      <c r="AD29" s="77">
        <f t="shared" ref="AD29" si="94">B29</f>
        <v>0</v>
      </c>
      <c r="AE29" s="110">
        <f>SUM(AE3:AE28)</f>
        <v>310</v>
      </c>
      <c r="AF29" s="3">
        <f>SUM(AF3:AF26)</f>
        <v>0</v>
      </c>
      <c r="AG29" s="3">
        <f>SUM(AG3:AG26)</f>
        <v>0</v>
      </c>
      <c r="AH29" s="3">
        <f>SUM(AH3:AH26)</f>
        <v>0</v>
      </c>
      <c r="AI29" s="115">
        <f>SUM(AI3:AI28)</f>
        <v>310</v>
      </c>
      <c r="AJ29" s="56">
        <f>SUM(AJ3:AJ28)</f>
        <v>620</v>
      </c>
      <c r="AR29" s="57">
        <f>SUM(AR3:AR28)</f>
        <v>416</v>
      </c>
      <c r="AS29" s="110">
        <f>SUM(AS3:AS28)</f>
        <v>35</v>
      </c>
      <c r="AT29" s="3">
        <f>SUM(AT3:AT28)</f>
        <v>68</v>
      </c>
      <c r="AU29" s="3">
        <f>SUM(AU3:AU26)</f>
        <v>0</v>
      </c>
      <c r="AV29" s="112">
        <f>SUM(AV3:AV28)</f>
        <v>206</v>
      </c>
      <c r="AW29" s="57">
        <f>SUM(AW3:AW26)</f>
        <v>0</v>
      </c>
      <c r="AX29" s="56">
        <f>SUM(AX3:AX28)</f>
        <v>622</v>
      </c>
      <c r="AY29" s="75">
        <f t="shared" si="44"/>
        <v>2</v>
      </c>
      <c r="AZ29" s="3" t="str">
        <f t="shared" ref="AZ29:AZ30" si="95">IF(AY29&gt;0, "Overage", IF(AY29&lt;0, "Shortage", ""))</f>
        <v>Overage</v>
      </c>
      <c r="BB29" s="3">
        <f>SUM(BB3:BB28)</f>
        <v>310</v>
      </c>
      <c r="BC29" s="3">
        <f>SUM(BC3:BC26)</f>
        <v>0</v>
      </c>
      <c r="BD29" s="61">
        <f t="shared" ref="BD29" si="96">IF(BB29=0, 1, (BB29-BC29)/BB29)</f>
        <v>1</v>
      </c>
      <c r="BE29" s="117">
        <f>SUM(BE4,BE9,BE16,BE23,BE28)</f>
        <v>2433</v>
      </c>
      <c r="BF29" s="30"/>
    </row>
    <row r="30" spans="1:62" ht="21" x14ac:dyDescent="0.35">
      <c r="A30" s="20" t="s">
        <v>30</v>
      </c>
      <c r="L30" s="1"/>
      <c r="M30" s="2"/>
      <c r="W30" s="18"/>
      <c r="X30" s="6" t="str">
        <f t="shared" si="92"/>
        <v/>
      </c>
      <c r="AC30" s="5"/>
      <c r="AY30" s="18">
        <f>SUM(AY3:AY26)</f>
        <v>2</v>
      </c>
      <c r="AZ30" s="6" t="str">
        <f t="shared" si="95"/>
        <v>Overage</v>
      </c>
    </row>
    <row r="31" spans="1:62" ht="15.75" x14ac:dyDescent="0.25">
      <c r="A31" s="5" t="s">
        <v>31</v>
      </c>
      <c r="B31" s="19"/>
      <c r="C31" s="19">
        <v>42933</v>
      </c>
      <c r="AC31" s="5"/>
    </row>
    <row r="34" spans="26:56" x14ac:dyDescent="0.25">
      <c r="Z34" s="3"/>
      <c r="AA34" s="3"/>
      <c r="AB34" s="3"/>
      <c r="BB34" s="3"/>
      <c r="BC34" s="3"/>
      <c r="BD34" s="3"/>
    </row>
  </sheetData>
  <mergeCells count="2">
    <mergeCell ref="C1:AB1"/>
    <mergeCell ref="AC1:BE1"/>
  </mergeCells>
  <conditionalFormatting sqref="O17:R28 O5:U16 AK5:AQ21 O3:U3 AK3:AQ3">
    <cfRule type="cellIs" dxfId="81" priority="109" operator="greaterThan">
      <formula>0</formula>
    </cfRule>
  </conditionalFormatting>
  <conditionalFormatting sqref="AV30:AV1048576 AY2 AV5:AW28 AV2 AV3:AW3">
    <cfRule type="cellIs" dxfId="80" priority="108" operator="equal">
      <formula>0</formula>
    </cfRule>
  </conditionalFormatting>
  <conditionalFormatting sqref="AY31:AY1048576">
    <cfRule type="cellIs" dxfId="79" priority="107" operator="equal">
      <formula>0</formula>
    </cfRule>
  </conditionalFormatting>
  <conditionalFormatting sqref="W1 W31:W1048576 W17:W22 W26:W28">
    <cfRule type="cellIs" dxfId="78" priority="106" operator="notBetween">
      <formula>-1</formula>
      <formula>1</formula>
    </cfRule>
  </conditionalFormatting>
  <conditionalFormatting sqref="O17:R28 O5:U16 AK5:AQ21 O3:U3 AK3:AQ3">
    <cfRule type="cellIs" dxfId="77" priority="102" stopIfTrue="1" operator="equal">
      <formula>" "</formula>
    </cfRule>
    <cfRule type="cellIs" dxfId="76" priority="103" operator="equal">
      <formula>0</formula>
    </cfRule>
  </conditionalFormatting>
  <conditionalFormatting sqref="AL17:AL28">
    <cfRule type="cellIs" dxfId="75" priority="101" operator="greaterThan">
      <formula>0</formula>
    </cfRule>
  </conditionalFormatting>
  <conditionalFormatting sqref="AL17:AL28">
    <cfRule type="cellIs" dxfId="74" priority="99" stopIfTrue="1" operator="equal">
      <formula>" "</formula>
    </cfRule>
    <cfRule type="cellIs" dxfId="73" priority="100" operator="equal">
      <formula>0</formula>
    </cfRule>
  </conditionalFormatting>
  <conditionalFormatting sqref="AL3:AQ3 AK17:AK28">
    <cfRule type="cellIs" dxfId="72" priority="98" operator="greaterThan">
      <formula>0</formula>
    </cfRule>
  </conditionalFormatting>
  <conditionalFormatting sqref="AL3:AQ3 AK17:AK28">
    <cfRule type="cellIs" dxfId="71" priority="96" stopIfTrue="1" operator="equal">
      <formula>" "</formula>
    </cfRule>
    <cfRule type="cellIs" dxfId="70" priority="97" operator="equal">
      <formula>0</formula>
    </cfRule>
  </conditionalFormatting>
  <conditionalFormatting sqref="AM17:AP28">
    <cfRule type="cellIs" dxfId="69" priority="95" operator="greaterThan">
      <formula>0</formula>
    </cfRule>
  </conditionalFormatting>
  <conditionalFormatting sqref="AM17:AP28">
    <cfRule type="cellIs" dxfId="68" priority="93" stopIfTrue="1" operator="equal">
      <formula>" "</formula>
    </cfRule>
    <cfRule type="cellIs" dxfId="67" priority="94" operator="equal">
      <formula>0</formula>
    </cfRule>
  </conditionalFormatting>
  <conditionalFormatting sqref="T17:T28">
    <cfRule type="cellIs" dxfId="66" priority="92" operator="greaterThan">
      <formula>0</formula>
    </cfRule>
  </conditionalFormatting>
  <conditionalFormatting sqref="T17:T28">
    <cfRule type="cellIs" dxfId="65" priority="90" stopIfTrue="1" operator="equal">
      <formula>" "</formula>
    </cfRule>
    <cfRule type="cellIs" dxfId="64" priority="91" operator="equal">
      <formula>0</formula>
    </cfRule>
  </conditionalFormatting>
  <conditionalFormatting sqref="S17:S28">
    <cfRule type="cellIs" dxfId="63" priority="89" operator="greaterThan">
      <formula>0</formula>
    </cfRule>
  </conditionalFormatting>
  <conditionalFormatting sqref="S17:S28">
    <cfRule type="cellIs" dxfId="62" priority="87" stopIfTrue="1" operator="equal">
      <formula>" "</formula>
    </cfRule>
    <cfRule type="cellIs" dxfId="61" priority="88" operator="equal">
      <formula>0</formula>
    </cfRule>
  </conditionalFormatting>
  <conditionalFormatting sqref="U17:U28">
    <cfRule type="cellIs" dxfId="60" priority="86" operator="greaterThan">
      <formula>0</formula>
    </cfRule>
  </conditionalFormatting>
  <conditionalFormatting sqref="U17:U28">
    <cfRule type="cellIs" dxfId="59" priority="84" stopIfTrue="1" operator="equal">
      <formula>" "</formula>
    </cfRule>
    <cfRule type="cellIs" dxfId="58" priority="85" operator="equal">
      <formula>0</formula>
    </cfRule>
  </conditionalFormatting>
  <conditionalFormatting sqref="AQ17:AQ28">
    <cfRule type="cellIs" dxfId="57" priority="83" operator="greaterThan">
      <formula>0</formula>
    </cfRule>
  </conditionalFormatting>
  <conditionalFormatting sqref="AQ17:AQ28">
    <cfRule type="cellIs" dxfId="56" priority="81" stopIfTrue="1" operator="equal">
      <formula>" "</formula>
    </cfRule>
    <cfRule type="cellIs" dxfId="55" priority="82" operator="equal">
      <formula>0</formula>
    </cfRule>
  </conditionalFormatting>
  <conditionalFormatting sqref="O17:R17">
    <cfRule type="cellIs" dxfId="54" priority="80" operator="greaterThan">
      <formula>0</formula>
    </cfRule>
  </conditionalFormatting>
  <conditionalFormatting sqref="O17:R17">
    <cfRule type="cellIs" dxfId="53" priority="78" stopIfTrue="1" operator="equal">
      <formula>" "</formula>
    </cfRule>
    <cfRule type="cellIs" dxfId="52" priority="79" operator="equal">
      <formula>0</formula>
    </cfRule>
  </conditionalFormatting>
  <conditionalFormatting sqref="T17">
    <cfRule type="cellIs" dxfId="51" priority="77" operator="greaterThan">
      <formula>0</formula>
    </cfRule>
  </conditionalFormatting>
  <conditionalFormatting sqref="T17">
    <cfRule type="cellIs" dxfId="50" priority="75" stopIfTrue="1" operator="equal">
      <formula>" "</formula>
    </cfRule>
    <cfRule type="cellIs" dxfId="49" priority="76" operator="equal">
      <formula>0</formula>
    </cfRule>
  </conditionalFormatting>
  <conditionalFormatting sqref="S17">
    <cfRule type="cellIs" dxfId="48" priority="74" operator="greaterThan">
      <formula>0</formula>
    </cfRule>
  </conditionalFormatting>
  <conditionalFormatting sqref="S17">
    <cfRule type="cellIs" dxfId="47" priority="72" stopIfTrue="1" operator="equal">
      <formula>" "</formula>
    </cfRule>
    <cfRule type="cellIs" dxfId="46" priority="73" operator="equal">
      <formula>0</formula>
    </cfRule>
  </conditionalFormatting>
  <conditionalFormatting sqref="U17">
    <cfRule type="cellIs" dxfId="45" priority="71" operator="greaterThan">
      <formula>0</formula>
    </cfRule>
  </conditionalFormatting>
  <conditionalFormatting sqref="U17">
    <cfRule type="cellIs" dxfId="44" priority="69" stopIfTrue="1" operator="equal">
      <formula>" "</formula>
    </cfRule>
    <cfRule type="cellIs" dxfId="43" priority="70" operator="equal">
      <formula>0</formula>
    </cfRule>
  </conditionalFormatting>
  <conditionalFormatting sqref="O18:R21">
    <cfRule type="cellIs" dxfId="42" priority="56" operator="greaterThan">
      <formula>0</formula>
    </cfRule>
  </conditionalFormatting>
  <conditionalFormatting sqref="O18:R21">
    <cfRule type="cellIs" dxfId="41" priority="54" stopIfTrue="1" operator="equal">
      <formula>" "</formula>
    </cfRule>
    <cfRule type="cellIs" dxfId="40" priority="55" operator="equal">
      <formula>0</formula>
    </cfRule>
  </conditionalFormatting>
  <conditionalFormatting sqref="T18:T21">
    <cfRule type="cellIs" dxfId="39" priority="53" operator="greaterThan">
      <formula>0</formula>
    </cfRule>
  </conditionalFormatting>
  <conditionalFormatting sqref="T18:T21">
    <cfRule type="cellIs" dxfId="38" priority="51" stopIfTrue="1" operator="equal">
      <formula>" "</formula>
    </cfRule>
    <cfRule type="cellIs" dxfId="37" priority="52" operator="equal">
      <formula>0</formula>
    </cfRule>
  </conditionalFormatting>
  <conditionalFormatting sqref="S18:S21">
    <cfRule type="cellIs" dxfId="36" priority="50" operator="greaterThan">
      <formula>0</formula>
    </cfRule>
  </conditionalFormatting>
  <conditionalFormatting sqref="S18:S21">
    <cfRule type="cellIs" dxfId="35" priority="48" stopIfTrue="1" operator="equal">
      <formula>" "</formula>
    </cfRule>
    <cfRule type="cellIs" dxfId="34" priority="49" operator="equal">
      <formula>0</formula>
    </cfRule>
  </conditionalFormatting>
  <conditionalFormatting sqref="U18:U21">
    <cfRule type="cellIs" dxfId="33" priority="47" operator="greaterThan">
      <formula>0</formula>
    </cfRule>
  </conditionalFormatting>
  <conditionalFormatting sqref="U18:U21">
    <cfRule type="cellIs" dxfId="32" priority="45" stopIfTrue="1" operator="equal">
      <formula>" "</formula>
    </cfRule>
    <cfRule type="cellIs" dxfId="31" priority="46" operator="equal">
      <formula>0</formula>
    </cfRule>
  </conditionalFormatting>
  <conditionalFormatting sqref="O12:R12">
    <cfRule type="cellIs" dxfId="30" priority="32" operator="greaterThan">
      <formula>0</formula>
    </cfRule>
  </conditionalFormatting>
  <conditionalFormatting sqref="O12:R12">
    <cfRule type="cellIs" dxfId="29" priority="30" stopIfTrue="1" operator="equal">
      <formula>" "</formula>
    </cfRule>
    <cfRule type="cellIs" dxfId="28" priority="31" operator="equal">
      <formula>0</formula>
    </cfRule>
  </conditionalFormatting>
  <conditionalFormatting sqref="T12">
    <cfRule type="cellIs" dxfId="27" priority="29" operator="greaterThan">
      <formula>0</formula>
    </cfRule>
  </conditionalFormatting>
  <conditionalFormatting sqref="T12">
    <cfRule type="cellIs" dxfId="26" priority="27" stopIfTrue="1" operator="equal">
      <formula>" "</formula>
    </cfRule>
    <cfRule type="cellIs" dxfId="25" priority="28" operator="equal">
      <formula>0</formula>
    </cfRule>
  </conditionalFormatting>
  <conditionalFormatting sqref="S12">
    <cfRule type="cellIs" dxfId="24" priority="26" operator="greaterThan">
      <formula>0</formula>
    </cfRule>
  </conditionalFormatting>
  <conditionalFormatting sqref="S12">
    <cfRule type="cellIs" dxfId="23" priority="24" stopIfTrue="1" operator="equal">
      <formula>" "</formula>
    </cfRule>
    <cfRule type="cellIs" dxfId="22" priority="25" operator="equal">
      <formula>0</formula>
    </cfRule>
  </conditionalFormatting>
  <conditionalFormatting sqref="U12">
    <cfRule type="cellIs" dxfId="21" priority="23" operator="greaterThan">
      <formula>0</formula>
    </cfRule>
  </conditionalFormatting>
  <conditionalFormatting sqref="U12">
    <cfRule type="cellIs" dxfId="20" priority="21" stopIfTrue="1" operator="equal">
      <formula>" "</formula>
    </cfRule>
    <cfRule type="cellIs" dxfId="19" priority="22" operator="equal">
      <formula>0</formula>
    </cfRule>
  </conditionalFormatting>
  <conditionalFormatting sqref="O13:R16">
    <cfRule type="cellIs" dxfId="18" priority="20" operator="greaterThan">
      <formula>0</formula>
    </cfRule>
  </conditionalFormatting>
  <conditionalFormatting sqref="O13:R16">
    <cfRule type="cellIs" dxfId="17" priority="18" stopIfTrue="1" operator="equal">
      <formula>" "</formula>
    </cfRule>
    <cfRule type="cellIs" dxfId="16" priority="19" operator="equal">
      <formula>0</formula>
    </cfRule>
  </conditionalFormatting>
  <conditionalFormatting sqref="T13:T16">
    <cfRule type="cellIs" dxfId="15" priority="17" operator="greaterThan">
      <formula>0</formula>
    </cfRule>
  </conditionalFormatting>
  <conditionalFormatting sqref="T13:T16">
    <cfRule type="cellIs" dxfId="14" priority="15" stopIfTrue="1" operator="equal">
      <formula>" "</formula>
    </cfRule>
    <cfRule type="cellIs" dxfId="13" priority="16" operator="equal">
      <formula>0</formula>
    </cfRule>
  </conditionalFormatting>
  <conditionalFormatting sqref="S13:S16">
    <cfRule type="cellIs" dxfId="12" priority="14" operator="greaterThan">
      <formula>0</formula>
    </cfRule>
  </conditionalFormatting>
  <conditionalFormatting sqref="S13:S16">
    <cfRule type="cellIs" dxfId="11" priority="12" stopIfTrue="1" operator="equal">
      <formula>" "</formula>
    </cfRule>
    <cfRule type="cellIs" dxfId="10" priority="13" operator="equal">
      <formula>0</formula>
    </cfRule>
  </conditionalFormatting>
  <conditionalFormatting sqref="U13:U16">
    <cfRule type="cellIs" dxfId="9" priority="11" operator="greaterThan">
      <formula>0</formula>
    </cfRule>
  </conditionalFormatting>
  <conditionalFormatting sqref="U13:U16">
    <cfRule type="cellIs" dxfId="8" priority="9" stopIfTrue="1" operator="equal">
      <formula>" "</formula>
    </cfRule>
    <cfRule type="cellIs" dxfId="7" priority="10" operator="equal">
      <formula>0</formula>
    </cfRule>
  </conditionalFormatting>
  <conditionalFormatting sqref="AK4:AQ4 O4:U4">
    <cfRule type="cellIs" dxfId="6" priority="8" operator="greaterThan">
      <formula>0</formula>
    </cfRule>
  </conditionalFormatting>
  <conditionalFormatting sqref="AV4:AW4">
    <cfRule type="cellIs" dxfId="5" priority="7" operator="equal">
      <formula>0</formula>
    </cfRule>
  </conditionalFormatting>
  <conditionalFormatting sqref="AK4:AQ4 O4:U4">
    <cfRule type="cellIs" dxfId="4" priority="5" stopIfTrue="1" operator="equal">
      <formula>" "</formula>
    </cfRule>
    <cfRule type="cellIs" dxfId="3" priority="6" operator="equal">
      <formula>0</formula>
    </cfRule>
  </conditionalFormatting>
  <conditionalFormatting sqref="W23">
    <cfRule type="cellIs" dxfId="2" priority="3" operator="notBetween">
      <formula>-1</formula>
      <formula>1</formula>
    </cfRule>
  </conditionalFormatting>
  <conditionalFormatting sqref="W24">
    <cfRule type="cellIs" dxfId="1" priority="2" operator="notBetween">
      <formula>-1</formula>
      <formula>1</formula>
    </cfRule>
  </conditionalFormatting>
  <conditionalFormatting sqref="W25:W28">
    <cfRule type="cellIs" dxfId="0" priority="1" operator="notBetween">
      <formula>-1</formula>
      <formula>1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June</vt:lpstr>
      <vt:lpstr>June!Print_Area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2017-07-18T19:43:20Z</dcterms:modified>
</cp:coreProperties>
</file>