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dministration\Business Office\Bids\2018-19 Bids\Food Service Mgmt Company\Final RFP Packet\"/>
    </mc:Choice>
  </mc:AlternateContent>
  <bookViews>
    <workbookView xWindow="0" yWindow="0" windowWidth="28800" windowHeight="12435" tabRatio="863"/>
  </bookViews>
  <sheets>
    <sheet name="1-Info Section Cover Sheet" sheetId="17" r:id="rId1"/>
    <sheet name="2-SFA Policies" sheetId="49" r:id="rId2"/>
    <sheet name="3-Bid Point Calculator" sheetId="35" r:id="rId3"/>
    <sheet name="4-SFA Staffing Patterns" sheetId="33" r:id="rId4"/>
    <sheet name="5-FSMC Staffing Patterns" sheetId="34" r:id="rId5"/>
    <sheet name="6-FSMC Proposed Staff Patterns" sheetId="40" r:id="rId6"/>
    <sheet name="7-Cost Information" sheetId="4" r:id="rId7"/>
    <sheet name="8-Equipment List" sheetId="51" r:id="rId8"/>
    <sheet name="9-USDA Foods" sheetId="50" r:id="rId9"/>
    <sheet name="10-SD Info - Brkfst" sheetId="10" r:id="rId10"/>
    <sheet name="11-SD Info - Lunch" sheetId="7" r:id="rId11"/>
    <sheet name="12-SD Info - Snacks" sheetId="42" r:id="rId12"/>
    <sheet name="13-SD Info - Suppers" sheetId="43" r:id="rId13"/>
    <sheet name="14-Revenue Info" sheetId="5" r:id="rId14"/>
    <sheet name="15-Meal Equiv Calculator" sheetId="2" r:id="rId15"/>
    <sheet name="16-Bldg Demographics" sheetId="8" r:id="rId16"/>
    <sheet name="17-Services by Location" sheetId="9" r:id="rId17"/>
    <sheet name="18-Cost Responsibility Detail" sheetId="11" r:id="rId18"/>
    <sheet name="19-Claims for Reimbursement" sheetId="48" r:id="rId19"/>
    <sheet name="20-Breakfast Menu" sheetId="14" r:id="rId20"/>
    <sheet name="21-Lunch Menu" sheetId="13" r:id="rId21"/>
    <sheet name="22-A la Carte" sheetId="52" r:id="rId22"/>
    <sheet name="23-Food Spec Cover Sht" sheetId="53" r:id="rId23"/>
    <sheet name="24-Bid Sheet Cover" sheetId="19" r:id="rId24"/>
    <sheet name="25-Bid without Advance Payment" sheetId="39" r:id="rId25"/>
  </sheets>
  <definedNames>
    <definedName name="_xlnm.Print_Area" localSheetId="9">'10-SD Info - Brkfst'!$A$1:$H$38</definedName>
    <definedName name="_xlnm.Print_Area" localSheetId="10">'11-SD Info - Lunch'!$A$1:$H$39</definedName>
    <definedName name="_xlnm.Print_Area" localSheetId="11">'12-SD Info - Snacks'!$A$1:$G$38</definedName>
    <definedName name="_xlnm.Print_Area" localSheetId="12">'13-SD Info - Suppers'!$A$1:$G$35</definedName>
    <definedName name="_xlnm.Print_Area" localSheetId="13">'14-Revenue Info'!$A$1:$E$123</definedName>
    <definedName name="_xlnm.Print_Area" localSheetId="14">'15-Meal Equiv Calculator'!$A$1:$D$24</definedName>
    <definedName name="_xlnm.Print_Area" localSheetId="15">'16-Bldg Demographics'!$A$1:$I$25</definedName>
    <definedName name="_xlnm.Print_Area" localSheetId="16">'17-Services by Location'!$A$1:$H$15</definedName>
    <definedName name="_xlnm.Print_Area" localSheetId="0">'1-Info Section Cover Sheet'!$A$1:$A$11</definedName>
    <definedName name="_xlnm.Print_Area" localSheetId="21">'22-A la Carte'!$A$1:$E$11</definedName>
    <definedName name="_xlnm.Print_Area" localSheetId="22">'23-Food Spec Cover Sht'!$A$1:$A$34</definedName>
    <definedName name="_xlnm.Print_Area" localSheetId="23">'24-Bid Sheet Cover'!$A$1:$A$10</definedName>
    <definedName name="_xlnm.Print_Area" localSheetId="24">'25-Bid without Advance Payment'!$A$1:$K$63</definedName>
    <definedName name="_xlnm.Print_Area" localSheetId="1">'2-SFA Policies'!$A$1:$I$29</definedName>
    <definedName name="_xlnm.Print_Area" localSheetId="2">'3-Bid Point Calculator'!$A$1:$H$39</definedName>
    <definedName name="_xlnm.Print_Area" localSheetId="3">'4-SFA Staffing Patterns'!$A$1:$D$36</definedName>
    <definedName name="_xlnm.Print_Area" localSheetId="4">'5-FSMC Staffing Patterns'!$A$1:$J$8</definedName>
    <definedName name="_xlnm.Print_Area" localSheetId="5">'6-FSMC Proposed Staff Patterns'!$A$1:$C$24</definedName>
    <definedName name="_xlnm.Print_Area" localSheetId="6">'7-Cost Information'!$A$1:$B$30</definedName>
    <definedName name="_xlnm.Print_Area" localSheetId="7">'8-Equipment List'!$A$1:$E$123</definedName>
    <definedName name="_xlnm.Print_Area" localSheetId="8">'9-USDA Foods'!$A$1:$B$18</definedName>
    <definedName name="_xlnm.Print_Titles" localSheetId="7">'8-Equipment List'!$5:$5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5" i="2" l="1"/>
  <c r="C10" i="2"/>
  <c r="F42" i="5"/>
  <c r="F58" i="5"/>
  <c r="B67" i="5"/>
  <c r="B63" i="5"/>
  <c r="B59" i="5"/>
  <c r="B46" i="5"/>
  <c r="B45" i="5"/>
  <c r="B43" i="5"/>
  <c r="D17" i="5"/>
  <c r="B19" i="5"/>
  <c r="B18" i="5"/>
  <c r="B17" i="5"/>
  <c r="B16" i="5"/>
  <c r="D16" i="5" s="1"/>
  <c r="B15" i="5"/>
  <c r="B10" i="5"/>
  <c r="B9" i="5"/>
  <c r="B8" i="5"/>
  <c r="H16" i="7"/>
  <c r="A39" i="35"/>
  <c r="F28" i="5" l="1"/>
  <c r="D18" i="5"/>
  <c r="D15" i="5"/>
  <c r="G13" i="10" l="1"/>
  <c r="G12" i="10"/>
  <c r="G11" i="10"/>
  <c r="G10" i="10"/>
  <c r="G9" i="10"/>
  <c r="G8" i="10"/>
  <c r="F13" i="10"/>
  <c r="F12" i="10"/>
  <c r="F11" i="10"/>
  <c r="F10" i="10"/>
  <c r="F9" i="10"/>
  <c r="F8" i="10"/>
  <c r="E13" i="10"/>
  <c r="E12" i="10"/>
  <c r="E11" i="10"/>
  <c r="E10" i="10"/>
  <c r="E9" i="10"/>
  <c r="E8" i="10"/>
  <c r="G13" i="7"/>
  <c r="G12" i="7"/>
  <c r="G11" i="7"/>
  <c r="G10" i="7"/>
  <c r="F13" i="7"/>
  <c r="F12" i="7"/>
  <c r="F11" i="7"/>
  <c r="F10" i="7"/>
  <c r="E13" i="7"/>
  <c r="E12" i="7"/>
  <c r="E11" i="7"/>
  <c r="E10" i="7"/>
  <c r="G9" i="7"/>
  <c r="F9" i="7"/>
  <c r="E9" i="7"/>
  <c r="G8" i="7"/>
  <c r="F8" i="7"/>
  <c r="E8" i="7"/>
  <c r="G16" i="10" l="1"/>
  <c r="F16" i="10"/>
  <c r="E16" i="10"/>
  <c r="F16" i="7"/>
  <c r="G16" i="7"/>
  <c r="E16" i="7"/>
  <c r="D5" i="33"/>
  <c r="D33" i="33"/>
  <c r="D34" i="33"/>
  <c r="C34" i="33"/>
  <c r="C7" i="33" l="1"/>
  <c r="D7" i="33" s="1"/>
  <c r="C8" i="33"/>
  <c r="D8" i="33" s="1"/>
  <c r="C9" i="33"/>
  <c r="D9" i="33" s="1"/>
  <c r="C10" i="33"/>
  <c r="D10" i="33" s="1"/>
  <c r="C11" i="33"/>
  <c r="D11" i="33" s="1"/>
  <c r="C12" i="33"/>
  <c r="D12" i="33" s="1"/>
  <c r="C13" i="33"/>
  <c r="D13" i="33" s="1"/>
  <c r="C14" i="33"/>
  <c r="D14" i="33" s="1"/>
  <c r="C15" i="33"/>
  <c r="D15" i="33" s="1"/>
  <c r="C16" i="33"/>
  <c r="D16" i="33" s="1"/>
  <c r="C17" i="33"/>
  <c r="D17" i="33" s="1"/>
  <c r="C18" i="33"/>
  <c r="D18" i="33" s="1"/>
  <c r="C19" i="33"/>
  <c r="D19" i="33" s="1"/>
  <c r="C20" i="33"/>
  <c r="D20" i="33" s="1"/>
  <c r="C21" i="33"/>
  <c r="D21" i="33" s="1"/>
  <c r="C22" i="33"/>
  <c r="D22" i="33" s="1"/>
  <c r="C23" i="33"/>
  <c r="D23" i="33" s="1"/>
  <c r="C24" i="33"/>
  <c r="D24" i="33" s="1"/>
  <c r="C25" i="33"/>
  <c r="D25" i="33" s="1"/>
  <c r="C26" i="33"/>
  <c r="D26" i="33" s="1"/>
  <c r="C27" i="33"/>
  <c r="D27" i="33" s="1"/>
  <c r="C28" i="33"/>
  <c r="D28" i="33" s="1"/>
  <c r="C29" i="33"/>
  <c r="D29" i="33" s="1"/>
  <c r="C30" i="33"/>
  <c r="D30" i="33" s="1"/>
  <c r="C31" i="33"/>
  <c r="D31" i="33" s="1"/>
  <c r="C32" i="33"/>
  <c r="D32" i="33" s="1"/>
  <c r="C6" i="33"/>
  <c r="D6" i="33" s="1"/>
  <c r="C5" i="33"/>
  <c r="C36" i="33" s="1"/>
  <c r="G29" i="43" l="1"/>
  <c r="G32" i="42"/>
  <c r="H34" i="7" l="1"/>
  <c r="H33" i="10"/>
  <c r="B9" i="2"/>
  <c r="D97" i="5"/>
  <c r="D96" i="5"/>
  <c r="D86" i="5"/>
  <c r="D72" i="5"/>
  <c r="G95" i="5"/>
  <c r="G81" i="5"/>
  <c r="D14" i="2"/>
  <c r="G58" i="5"/>
  <c r="D13" i="2" s="1"/>
  <c r="G42" i="5"/>
  <c r="D12" i="2" s="1"/>
  <c r="D55" i="5"/>
  <c r="D101" i="5"/>
  <c r="D92" i="5"/>
  <c r="D78" i="5"/>
  <c r="D68" i="5"/>
  <c r="D67" i="5"/>
  <c r="D65" i="5"/>
  <c r="D63" i="5"/>
  <c r="D61" i="5"/>
  <c r="D59" i="5"/>
  <c r="G24" i="7"/>
  <c r="F24" i="7"/>
  <c r="E24" i="7"/>
  <c r="G33" i="7"/>
  <c r="F33" i="7"/>
  <c r="E33" i="7"/>
  <c r="G24" i="10"/>
  <c r="F24" i="10"/>
  <c r="E24" i="10"/>
  <c r="G32" i="10"/>
  <c r="F32" i="10"/>
  <c r="E32" i="10"/>
  <c r="F29" i="43"/>
  <c r="E29" i="43"/>
  <c r="F32" i="42"/>
  <c r="E32" i="42"/>
  <c r="G24" i="42"/>
  <c r="F24" i="42"/>
  <c r="E24" i="42"/>
  <c r="G15" i="42"/>
  <c r="F15" i="42"/>
  <c r="E15" i="42"/>
  <c r="G17" i="43"/>
  <c r="F17" i="43"/>
  <c r="E17" i="43"/>
  <c r="D11" i="5"/>
  <c r="D20" i="5"/>
  <c r="D100" i="5"/>
  <c r="D95" i="5"/>
  <c r="D42" i="5"/>
  <c r="D43" i="5"/>
  <c r="D44" i="5"/>
  <c r="D45" i="5"/>
  <c r="D46" i="5"/>
  <c r="D49" i="5"/>
  <c r="D50" i="5"/>
  <c r="D51" i="5"/>
  <c r="D54" i="5"/>
  <c r="D58" i="5"/>
  <c r="D60" i="5"/>
  <c r="D62" i="5"/>
  <c r="D64" i="5"/>
  <c r="D66" i="5"/>
  <c r="D69" i="5"/>
  <c r="D73" i="5"/>
  <c r="D74" i="5"/>
  <c r="D77" i="5"/>
  <c r="D81" i="5"/>
  <c r="D82" i="5"/>
  <c r="D83" i="5"/>
  <c r="D87" i="5"/>
  <c r="D88" i="5"/>
  <c r="D91" i="5"/>
  <c r="D106" i="5"/>
  <c r="F106" i="5" s="1"/>
  <c r="D25" i="5"/>
  <c r="D24" i="5"/>
  <c r="D6" i="35"/>
  <c r="D7" i="35" s="1"/>
  <c r="D8" i="35" s="1"/>
  <c r="D9" i="35" s="1"/>
  <c r="D39" i="35" s="1"/>
  <c r="C8" i="35"/>
  <c r="C9" i="35" s="1"/>
  <c r="C39" i="35" s="1"/>
  <c r="H6" i="35"/>
  <c r="H7" i="35" s="1"/>
  <c r="H8" i="35" s="1"/>
  <c r="H9" i="35" s="1"/>
  <c r="H39" i="35" s="1"/>
  <c r="G6" i="35"/>
  <c r="G7" i="35"/>
  <c r="G8" i="35" s="1"/>
  <c r="G9" i="35" s="1"/>
  <c r="G39" i="35" s="1"/>
  <c r="F6" i="35"/>
  <c r="F7" i="35" s="1"/>
  <c r="F8" i="35" s="1"/>
  <c r="F9" i="35" s="1"/>
  <c r="F39" i="35" s="1"/>
  <c r="E6" i="35"/>
  <c r="E7" i="35" s="1"/>
  <c r="E8" i="35" s="1"/>
  <c r="E9" i="35" s="1"/>
  <c r="E39" i="35" s="1"/>
  <c r="B24" i="4"/>
  <c r="G106" i="5"/>
  <c r="D19" i="5"/>
  <c r="D10" i="5"/>
  <c r="D9" i="5"/>
  <c r="D8" i="5"/>
  <c r="F81" i="5" l="1"/>
  <c r="D12" i="5"/>
  <c r="D21" i="5"/>
  <c r="D11" i="2"/>
  <c r="D109" i="5"/>
  <c r="D103" i="5"/>
  <c r="D111" i="5" s="1"/>
  <c r="F95" i="5"/>
  <c r="D36" i="33"/>
  <c r="D16" i="2" l="1"/>
  <c r="B8" i="39" s="1"/>
  <c r="D34" i="5"/>
  <c r="D117" i="5" s="1"/>
  <c r="D119" i="5" s="1"/>
</calcChain>
</file>

<file path=xl/sharedStrings.xml><?xml version="1.0" encoding="utf-8"?>
<sst xmlns="http://schemas.openxmlformats.org/spreadsheetml/2006/main" count="1066" uniqueCount="478">
  <si>
    <t>NSLP/CACFP/SFSP</t>
  </si>
  <si>
    <t>CACFP/SFSP</t>
  </si>
  <si>
    <t>Bid Point Calculator and Evaluation Criteria Matrix</t>
  </si>
  <si>
    <t>A la Carte/catering Meal Equivalents (Divide Income by Total)</t>
  </si>
  <si>
    <t>FSMC Employees:</t>
  </si>
  <si>
    <t>SFA Employees:</t>
  </si>
  <si>
    <t>Retirement - Social Security</t>
  </si>
  <si>
    <t>Fringe Benefits (Vacation, Sick Leave, Holiday Pay)</t>
  </si>
  <si>
    <t>Insurance (Life, Medical, Dental)</t>
  </si>
  <si>
    <t>Commodity Delivery &amp; Processing Charges</t>
  </si>
  <si>
    <t>Storage/Warehousing Charges</t>
  </si>
  <si>
    <t>Uniforms - Tuition Reimbursement</t>
  </si>
  <si>
    <t>Equipment Replacement, Maintenance, &amp; Repair</t>
  </si>
  <si>
    <t>Expendable:</t>
  </si>
  <si>
    <t>Silverware/Glassware/Trays/Utensils</t>
  </si>
  <si>
    <t>Major, Non-expendable</t>
  </si>
  <si>
    <t>Linens and Laundry</t>
  </si>
  <si>
    <t>Insurance on Supplies/Inventory</t>
  </si>
  <si>
    <t>Office Materials and Supplies</t>
  </si>
  <si>
    <t>Paper</t>
  </si>
  <si>
    <t>Postage</t>
  </si>
  <si>
    <t>Promotional and Educational Materials</t>
  </si>
  <si>
    <t>Taxes and Licenses</t>
  </si>
  <si>
    <t>Product Liability</t>
  </si>
  <si>
    <t>Liability Insurance (Product and Public)</t>
  </si>
  <si>
    <t>PROJECTED COST INFORMATION</t>
  </si>
  <si>
    <t>PROJECTED REVENUE INFORMATION</t>
  </si>
  <si>
    <t>Vehicle Maintenance and Transportation</t>
  </si>
  <si>
    <t>Travel and Training</t>
  </si>
  <si>
    <t>TOTAL</t>
  </si>
  <si>
    <t>Company Name</t>
  </si>
  <si>
    <t>TOTAL COST</t>
  </si>
  <si>
    <t>Labor</t>
  </si>
  <si>
    <t>Fringe Benefits</t>
  </si>
  <si>
    <t>On-Site Manager Salary &amp; Benefits</t>
  </si>
  <si>
    <t>Transportation Cost</t>
  </si>
  <si>
    <t>Non-Food</t>
  </si>
  <si>
    <t>Total</t>
  </si>
  <si>
    <t>LOCAL REVENUE</t>
  </si>
  <si>
    <t>Paid</t>
  </si>
  <si>
    <t>Reduced</t>
  </si>
  <si>
    <t>Adult</t>
  </si>
  <si>
    <t>Elementary Paid</t>
  </si>
  <si>
    <t>*A la Carte Sales</t>
  </si>
  <si>
    <t>=</t>
  </si>
  <si>
    <t>Other Sponsors</t>
  </si>
  <si>
    <t>Total Local Revenue</t>
  </si>
  <si>
    <t>*Includes income from vending machines, if applicable.</t>
  </si>
  <si>
    <t>Free</t>
  </si>
  <si>
    <t>Free, severe need</t>
  </si>
  <si>
    <t>Reduced, severe need</t>
  </si>
  <si>
    <t>Total Meals Reimbursement</t>
  </si>
  <si>
    <t>Special Milk Reimbursement</t>
  </si>
  <si>
    <t>Total Federal Reimbursement</t>
  </si>
  <si>
    <t>Interest Income</t>
  </si>
  <si>
    <t>Total Revenue</t>
  </si>
  <si>
    <t>Federal Free Lunch Rate</t>
  </si>
  <si>
    <t>+ Commodity Rate</t>
  </si>
  <si>
    <t>Reimbursable Meals Program.</t>
  </si>
  <si>
    <t>Wages</t>
  </si>
  <si>
    <t>Insurance</t>
  </si>
  <si>
    <t>Enrollment</t>
  </si>
  <si>
    <t>Student</t>
  </si>
  <si>
    <t>A la Carte</t>
  </si>
  <si>
    <t>Service Times</t>
  </si>
  <si>
    <t>Lunch</t>
  </si>
  <si>
    <t>Breakfast</t>
  </si>
  <si>
    <t>Special Milk</t>
  </si>
  <si>
    <t>Summer Programs</t>
  </si>
  <si>
    <t>Areas of Responsibility</t>
  </si>
  <si>
    <t>Food</t>
  </si>
  <si>
    <t>Food Purchases</t>
  </si>
  <si>
    <t>FSMC</t>
  </si>
  <si>
    <t>SFA</t>
  </si>
  <si>
    <t>N/A</t>
  </si>
  <si>
    <t>Processing and Payment of Invoices</t>
  </si>
  <si>
    <t>Salary/Wages</t>
  </si>
  <si>
    <t>Payroll Taxes</t>
  </si>
  <si>
    <t>Workers Compensation</t>
  </si>
  <si>
    <t>Unemployment Compensation</t>
  </si>
  <si>
    <t>Preparation &amp; Processing of Payroll</t>
  </si>
  <si>
    <t>Cleaning/Janitorial Supplies</t>
  </si>
  <si>
    <t>Paper/Disposable Supplies</t>
  </si>
  <si>
    <t>Initial Inventory</t>
  </si>
  <si>
    <t>Replacement During Operation</t>
  </si>
  <si>
    <t>Local</t>
  </si>
  <si>
    <t>Long Distance</t>
  </si>
  <si>
    <t>Trash Removal</t>
  </si>
  <si>
    <t>From Kitchen</t>
  </si>
  <si>
    <t>From Dining Area</t>
  </si>
  <si>
    <t>From Premises</t>
  </si>
  <si>
    <t>Pest Control</t>
  </si>
  <si>
    <t>Equipment Rental (explain)</t>
  </si>
  <si>
    <t>Car/Truck Rental (explain)</t>
  </si>
  <si>
    <t>Printing</t>
  </si>
  <si>
    <t>Cleaning Responsibilties</t>
  </si>
  <si>
    <t>Preparation Areas</t>
  </si>
  <si>
    <t>Serving Areas</t>
  </si>
  <si>
    <t>Kitchen Floors</t>
  </si>
  <si>
    <t>Dining Room Floors</t>
  </si>
  <si>
    <t>Hoods, Duct Work</t>
  </si>
  <si>
    <t>Routine Cleaning of Tables and Chairs</t>
  </si>
  <si>
    <t>Cafeteria Walls</t>
  </si>
  <si>
    <t>Light Fixtures</t>
  </si>
  <si>
    <t>Windows</t>
  </si>
  <si>
    <t>Grease Traps</t>
  </si>
  <si>
    <t>Restrooms</t>
  </si>
  <si>
    <t>Attach a sample 21-day cycle Lunch Menu prepared by the SFA.  This menu must have</t>
  </si>
  <si>
    <t>must be used for the first 21-day cycle of the new school year.</t>
  </si>
  <si>
    <t>Attach a sample 21-day cycle Breakfast Menu prepared by the SFA.  This menu must have</t>
  </si>
  <si>
    <t>Information Section</t>
  </si>
  <si>
    <t>Marketing and Merchandising Plan</t>
  </si>
  <si>
    <t>Non-Food (Supplies and Other Materials)</t>
  </si>
  <si>
    <t>Bid Sheet</t>
  </si>
  <si>
    <t>This bid is offered by</t>
  </si>
  <si>
    <t>(Food Service Management Company) based upon</t>
  </si>
  <si>
    <t>Signed:</t>
  </si>
  <si>
    <t>Date</t>
  </si>
  <si>
    <t>School Builiding</t>
  </si>
  <si>
    <t>School Building</t>
  </si>
  <si>
    <t>A la Carte &amp; Other Income</t>
  </si>
  <si>
    <t>Management Candidate</t>
  </si>
  <si>
    <t>Nutrition Education</t>
  </si>
  <si>
    <t>Employee Training and Development</t>
  </si>
  <si>
    <t>Integrity of Projected Operating Budget/Forecast</t>
  </si>
  <si>
    <t>Samples/examples of materials used (2 pts)</t>
  </si>
  <si>
    <t xml:space="preserve">Breakfasts Served </t>
  </si>
  <si>
    <t xml:space="preserve">Lunches Served </t>
  </si>
  <si>
    <t>*A la carte and catering income</t>
  </si>
  <si>
    <t>21 or more days that actually have lunch being served to the students.  This menu</t>
  </si>
  <si>
    <t>21 or more days that actually have breakfast being served to the students.  This menu</t>
  </si>
  <si>
    <t>A la Carte income includes any income from dining room operations which are not part of the</t>
  </si>
  <si>
    <t>Snacks Served</t>
  </si>
  <si>
    <t>enter avg cost</t>
  </si>
  <si>
    <t>*FSMC Administrative Cost and FSMC Management Fee, if applicable, have not been included.</t>
  </si>
  <si>
    <t>Hours to be Worked</t>
  </si>
  <si>
    <t>Job Title</t>
  </si>
  <si>
    <t>Bid Calculation and Evaluation Criteria</t>
  </si>
  <si>
    <t>Subtract lowest bid from bid above</t>
  </si>
  <si>
    <t>Divide answer from above by lowest bid</t>
  </si>
  <si>
    <t>Subtract answer above from 1</t>
  </si>
  <si>
    <t>Multiply answer above by 51 or more</t>
  </si>
  <si>
    <t>Experience staffing K-12 breakfast and lunch programs (2 pts)</t>
  </si>
  <si>
    <t>Experience with menu development and special events (2 pts)</t>
  </si>
  <si>
    <t>Experience conducting procurement (2 pts)</t>
  </si>
  <si>
    <t>PROJECTED MEALS/MEAL EQUIVALENTS CALCULATOR</t>
  </si>
  <si>
    <t>CURRENT STAFFING PATTERNS</t>
  </si>
  <si>
    <t>Bid (list bid price per meal/meal equivalent from lowest to highest)</t>
  </si>
  <si>
    <t xml:space="preserve">*The A la Carte and catering income, total meals, snacks, and meal equivalents is based on data from a  </t>
  </si>
  <si>
    <t>Bid Sheet - Cost Reimbursable Contract</t>
  </si>
  <si>
    <t>Projected Operating Cost</t>
  </si>
  <si>
    <t>equivalent meals per year.</t>
  </si>
  <si>
    <t>Expenses that the SFA is contracting for are indicated by an "X" in the Bid Items Column below.</t>
  </si>
  <si>
    <t>"X" Bid Items</t>
  </si>
  <si>
    <t>Cost</t>
  </si>
  <si>
    <t>Food Cost - Including Commodities Delivery Charge</t>
  </si>
  <si>
    <t>On-Site Manager Salary and Benefits</t>
  </si>
  <si>
    <t>Contracted Services (not utilities or FSMC administrative costs)</t>
  </si>
  <si>
    <t>Non-Food Cost</t>
  </si>
  <si>
    <t>Utilities Paid by Food Service Fund</t>
  </si>
  <si>
    <t>Other (as defined on cost information sheet)</t>
  </si>
  <si>
    <t>FSMC Administrative Cost</t>
  </si>
  <si>
    <t>FSMC Management Fee</t>
  </si>
  <si>
    <t>Total Cost (Bid Items Only)</t>
  </si>
  <si>
    <t>Bid Price Per Meal (Total Cost divided by Equivalent Meals Per Year)</t>
  </si>
  <si>
    <t>Food Management Company Representative</t>
  </si>
  <si>
    <t>PROPOSED STAFFING PATTERNS BY FSMC</t>
  </si>
  <si>
    <t>PROJECTED PRICES/COUNTS/OTHER INCOME</t>
  </si>
  <si>
    <t xml:space="preserve">     Elementary Paid</t>
  </si>
  <si>
    <t xml:space="preserve">     Secondary Paid</t>
  </si>
  <si>
    <t>Internet Access</t>
  </si>
  <si>
    <t>Telephone/Computer</t>
  </si>
  <si>
    <t>Expanding/increasing participation in breakfast and lunch (2 pts)</t>
  </si>
  <si>
    <t>Promotional materials (2 pts)</t>
  </si>
  <si>
    <t>Labor - FSMC Employees</t>
  </si>
  <si>
    <t>Fringe Benefits -  FSMC Employees</t>
  </si>
  <si>
    <t>31d Payment (State Aid Status Report)</t>
  </si>
  <si>
    <t>31f Payment (State Aid Status Report)</t>
  </si>
  <si>
    <t xml:space="preserve">  - Net of VDA/Rebates</t>
  </si>
  <si>
    <t xml:space="preserve"> </t>
  </si>
  <si>
    <t>Suppers: CACFP</t>
  </si>
  <si>
    <t xml:space="preserve">Breakfasts: NSLP </t>
  </si>
  <si>
    <t>Breakfast: CACFP</t>
  </si>
  <si>
    <t>Breakfast: SFSP</t>
  </si>
  <si>
    <t>Lunches: NSLP</t>
  </si>
  <si>
    <t>Lunches: CACFP</t>
  </si>
  <si>
    <t>Lunches: SFSP</t>
  </si>
  <si>
    <t>Snacks: CACFP</t>
  </si>
  <si>
    <t>Snacks: NSLP</t>
  </si>
  <si>
    <t>Snacks: SFSP</t>
  </si>
  <si>
    <t>Suppers: SFSP</t>
  </si>
  <si>
    <t>CACFP</t>
  </si>
  <si>
    <t>SFSP</t>
  </si>
  <si>
    <t>NSLP</t>
  </si>
  <si>
    <t>**Catering and Other Functions</t>
  </si>
  <si>
    <t xml:space="preserve">**Identify schools having vended meal contracts with the school district in the School District </t>
  </si>
  <si>
    <t>Paid, severe need + $.06</t>
  </si>
  <si>
    <t xml:space="preserve">Paid, severe need </t>
  </si>
  <si>
    <t>Reduced, severe need + $.06</t>
  </si>
  <si>
    <t>Free, severe need + $.06</t>
  </si>
  <si>
    <t>Free + $.06</t>
  </si>
  <si>
    <t>Reduced + $.06</t>
  </si>
  <si>
    <t>Paid + $.06</t>
  </si>
  <si>
    <t>Flat Rate for FFVP (as defined in RFP)</t>
  </si>
  <si>
    <t>Additional Food Service Markup (Refer to RFP) if applicable</t>
  </si>
  <si>
    <t>Food Cost for Fresh Fruit and Vegetable Program (FFVP) Only</t>
  </si>
  <si>
    <t>Non-Food (Supplies and Other Materials) FFVP Only</t>
  </si>
  <si>
    <t>Fresh Fruit and Vegetable (FFVP) Grant</t>
  </si>
  <si>
    <t>Food Cost - FFVP ( as defined in RFP)</t>
  </si>
  <si>
    <t>Non-Food Cost - FFVP (as defined in RFP)</t>
  </si>
  <si>
    <t>The Food Service Management Company must use the bid sheet provided by the school district in the pre-bid packet when submitting its bid.</t>
  </si>
  <si>
    <t>Urban or Vended sites</t>
  </si>
  <si>
    <t>Rural or Self-prep sites</t>
  </si>
  <si>
    <t>Supper</t>
  </si>
  <si>
    <t>Snack</t>
  </si>
  <si>
    <t>31a Payment (State Aid Status Report</t>
  </si>
  <si>
    <t xml:space="preserve">The USDA may update program requirements at any time. </t>
  </si>
  <si>
    <t>1. USDA Memo SP 10-2012 (v.9) August 3, 2015 - Q &amp; As on the Final Rule - "Nutrition Standards in the NSLP &amp; SBP"</t>
  </si>
  <si>
    <t>2. USDA Memo SP 41-2015,  July 21, 2015 - Updated OVS Guidance (SY 2015-16)</t>
  </si>
  <si>
    <t xml:space="preserve">FSMC Guarantees/Guaranteed Returns </t>
  </si>
  <si>
    <t>Professional Standards Training</t>
  </si>
  <si>
    <t>List Non-Price Criteria and Sub-criteria Below
(points will total 100 when added to Bid Points)</t>
  </si>
  <si>
    <t>SFA must attach the following district and/or food service policies to this bid packet:</t>
  </si>
  <si>
    <t>3. Bad Debt</t>
  </si>
  <si>
    <t>c. Bid Protest Procedures (highly recommended as a best practice)</t>
  </si>
  <si>
    <t>Vision</t>
  </si>
  <si>
    <t>Family Health</t>
  </si>
  <si>
    <t xml:space="preserve">Dental </t>
  </si>
  <si>
    <t>Retirement</t>
  </si>
  <si>
    <t>Paid Time Off/ Holiday/ Sick</t>
  </si>
  <si>
    <t xml:space="preserve">Employee Health </t>
  </si>
  <si>
    <t>Life Insurance</t>
  </si>
  <si>
    <t>Mark with an "X" to indicate if employee compensation included the following:</t>
  </si>
  <si>
    <t>EQUIPMENT INVENTORY LIST</t>
  </si>
  <si>
    <t>USDA FOODS INFORMATION</t>
  </si>
  <si>
    <t xml:space="preserve">SFA will list the food service equipment used in food service and identify if it is a SFA or FSMC provided item. </t>
  </si>
  <si>
    <t xml:space="preserve">SFA </t>
  </si>
  <si>
    <t>CLAIM REIMBURSEMENTS</t>
  </si>
  <si>
    <t xml:space="preserve">MDE will supply the district with claim data for appropriate months. </t>
  </si>
  <si>
    <t>SFA will identify which claim(s) were used to calculate ADP on the SDI pages.</t>
  </si>
  <si>
    <t>A la Carte Information</t>
  </si>
  <si>
    <t xml:space="preserve">2. Meal Charging Policy </t>
  </si>
  <si>
    <t>a. May include Humanitarian/Alternate Meal policy</t>
  </si>
  <si>
    <t>Equipment List</t>
  </si>
  <si>
    <t>SCHOOL DISTRICT INFORMATION: BREAKFAST PROGRAM</t>
  </si>
  <si>
    <t>Meal Prices</t>
  </si>
  <si>
    <t>COUNTS
*Reimbursable Meal ADP</t>
  </si>
  <si>
    <t>Projected Total for 
School Year</t>
  </si>
  <si>
    <t>SCHOOL DISTRICT INFORMATION: LUNCH PROGRAM</t>
  </si>
  <si>
    <t>COUNTS
*Reimbursable Snacks ADP</t>
  </si>
  <si>
    <t>SCHOOL DISTRICT INFORMATION: SUPPER PROGRAM</t>
  </si>
  <si>
    <t>SCHOOL DISTRICT INFORMATION: SNACK PROGRAM</t>
  </si>
  <si>
    <t>FEDERAL REIMBURSEMENTS</t>
  </si>
  <si>
    <t>b. District Small Purchase Threshold (if different from State and Federal)</t>
  </si>
  <si>
    <t>FSMC Support and Back-up</t>
  </si>
  <si>
    <t>Targeting audience (2 pts)</t>
  </si>
  <si>
    <t>Recognition of holiday and special events (2 pts)</t>
  </si>
  <si>
    <t>Training program for foodservice employees (2 pts)</t>
  </si>
  <si>
    <t>Safety and sanitation (2 pts)</t>
  </si>
  <si>
    <t>Professional development for on-site manager (2 pts)</t>
  </si>
  <si>
    <t>Integrity of information (5 pts)</t>
  </si>
  <si>
    <t>Monitoring of food cost (2 pts)</t>
  </si>
  <si>
    <t>Monitoring of labor cost (2 pts)</t>
  </si>
  <si>
    <t>Financial reports (2 pts)</t>
  </si>
  <si>
    <t>Pts
Below</t>
  </si>
  <si>
    <t>Total Wages/
Annual 
Compensation
/Benefits</t>
  </si>
  <si>
    <t>To be completed by FSMC for districts requesting transition of employees to FSMC.</t>
  </si>
  <si>
    <t>Food Cost (including commodities delivery charge)</t>
  </si>
  <si>
    <t>Indirect Cost (assigned to food service)</t>
  </si>
  <si>
    <r>
      <t>EXPENSES</t>
    </r>
    <r>
      <rPr>
        <u/>
        <sz val="10"/>
        <rFont val="Arial"/>
        <family val="2"/>
      </rPr>
      <t xml:space="preserve"> </t>
    </r>
  </si>
  <si>
    <t>(From Food Service Account)</t>
  </si>
  <si>
    <t>Mark an "X" in the appropriate columns for each item.</t>
  </si>
  <si>
    <t>*ADP by building is calculated using the following formula:  number of meals served divided by the number of service days per building.</t>
  </si>
  <si>
    <t>Breakfasts</t>
  </si>
  <si>
    <t>Lunches</t>
  </si>
  <si>
    <t>Number Sold</t>
  </si>
  <si>
    <t>Price</t>
  </si>
  <si>
    <t>Other (i.e. Head Start, Senior Citizens, etc.)</t>
  </si>
  <si>
    <t>Special Milk Revenue</t>
  </si>
  <si>
    <t>Lunch Revenue</t>
  </si>
  <si>
    <t>Breakfast Revenue</t>
  </si>
  <si>
    <t># of Days/Year</t>
  </si>
  <si>
    <t>List school(s) or sites having VENDED meal contract(s) with the School District:</t>
  </si>
  <si>
    <t>List Child Nutrition Program 
Meals Provided</t>
  </si>
  <si>
    <t>List Types of 
Meals Provided</t>
  </si>
  <si>
    <t>Is there a written contract/agreement?  Yes or No</t>
  </si>
  <si>
    <t>Anticipated $ Value of Vended Agreement</t>
  </si>
  <si>
    <t>Insert this into the contract immediately before the signature page prior to signing.</t>
  </si>
  <si>
    <t>Without Advance Payment</t>
  </si>
  <si>
    <t>Information sheet for Breakfast, Lunch, etc. and Building Demographics/Service Information sheet.</t>
  </si>
  <si>
    <t>Offer vs. Serve
Breakfast</t>
  </si>
  <si>
    <t>Offer vs. Serve 
Lunch</t>
  </si>
  <si>
    <t>Adult
Meals</t>
  </si>
  <si>
    <t>Split Session
Kindergarten
Special Milk</t>
  </si>
  <si>
    <t>Indicate with an "x" whether the cost will be paid by the FSMC, the School District, or whether the cost does not apply to the prospective contract.</t>
  </si>
  <si>
    <r>
      <t xml:space="preserve">Cost Responsibility Detail Sheet </t>
    </r>
    <r>
      <rPr>
        <b/>
        <sz val="9"/>
        <rFont val="Arial"/>
        <family val="2"/>
      </rPr>
      <t>(to be completed by SFA)</t>
    </r>
  </si>
  <si>
    <t>SFA Employees (SY 2018-2019)</t>
  </si>
  <si>
    <t>FSMC Employees (SY 2018-2019)</t>
  </si>
  <si>
    <t xml:space="preserve">SY 2019-2020 Consortia Election:  </t>
  </si>
  <si>
    <t xml:space="preserve">SY 2017-2018 Annual Delivery Fees:  </t>
  </si>
  <si>
    <r>
      <t>The ADP (Average Daily Participation) and A la Carte/Catering Information is based on data from a projection for the current school year (2018-2019) using the month(s) of</t>
    </r>
    <r>
      <rPr>
        <sz val="10"/>
        <color rgb="FFFF0000"/>
        <rFont val="Arial"/>
        <family val="2"/>
      </rPr>
      <t xml:space="preserve"> insert month(s), year</t>
    </r>
    <r>
      <rPr>
        <sz val="10"/>
        <rFont val="Arial"/>
        <family val="2"/>
      </rPr>
      <t>.  Use this ADP to determine the number of projected snacks sold on the Revenue Information Sheet for the entire school year.  For example, the projected number of paid snacks sold is determined by taking the paid ADP above and multiplying it by the number of days of snack indicated at the top of the Projected Revenue Information sheet.</t>
    </r>
  </si>
  <si>
    <r>
      <t>The ADP (Average Daily Participation) and A la Carte/Catering Information is based on data from a projection for the current school year (2018-2019) using the month(s) of</t>
    </r>
    <r>
      <rPr>
        <sz val="10"/>
        <color rgb="FFFF0000"/>
        <rFont val="Arial"/>
        <family val="2"/>
      </rPr>
      <t xml:space="preserve"> insert month(s), year</t>
    </r>
    <r>
      <rPr>
        <sz val="10"/>
        <rFont val="Arial"/>
        <family val="2"/>
      </rPr>
      <t>.  Use this ADP to determine the number of projected suppers sold on the Revenue Information Sheet for the entire school year.  For example, the projected number of paid suppers sold is determined by taking the paid ADP above and multiplying it by the number of days of supper indicated at the top of the Projected Revenue Information sheet.</t>
    </r>
  </si>
  <si>
    <t xml:space="preserve">SFA will attach SY 2017-2018 Year End PAL Report  </t>
  </si>
  <si>
    <t xml:space="preserve">Please describe any major changes that took place in the district between SY 2017-2018 and SY 2018-2019 that would impact USDA Food Entitlement Usage. </t>
  </si>
  <si>
    <t xml:space="preserve">Paid </t>
  </si>
  <si>
    <t>Free, At-Risk</t>
  </si>
  <si>
    <t>Full Serve
Breakfast</t>
  </si>
  <si>
    <t>Full Serve
Lunch</t>
  </si>
  <si>
    <t xml:space="preserve">Insert or attach a separate PDF of the SFA's A la Carte items and pricing.  </t>
  </si>
  <si>
    <t>School Meals Program - Food Specifications Cover Sheet</t>
  </si>
  <si>
    <r>
      <t xml:space="preserve">SEE ATTACHED DOCUMENT
</t>
    </r>
    <r>
      <rPr>
        <b/>
        <i/>
        <sz val="12"/>
        <rFont val="Verdana"/>
        <family val="2"/>
      </rPr>
      <t xml:space="preserve">Nutrition Standards, Food Specifications, Meal Patterns </t>
    </r>
  </si>
  <si>
    <t>Notes</t>
  </si>
  <si>
    <t>The Vendor is responsible to adhere to the most current USDA guidance at the time of bid submission and must continuously ensure meals are in compliance with USDA requirements for the duration of the contract.</t>
  </si>
  <si>
    <t xml:space="preserve">The SFA must monitor the Vendor's compliance with these requirements in accordance with the terms set forth in the RFP. </t>
  </si>
  <si>
    <t>Each meal must include the appropriate serving of each required food component and must be consistent with the targeted dietary specifications for sodium, calories, saturated and trans fat.</t>
  </si>
  <si>
    <t>Additional information about School Meals, Meal Pattern Requirements, Nutrition Standards, Regulations, Policy Memos, and Guidance Materials can be found at the following links:</t>
  </si>
  <si>
    <t>Click for Link to MDE-School Nutrition Programs-National School Lunch Program</t>
  </si>
  <si>
    <t>Click for Link to USDA-School Meals Nutrition Standards</t>
  </si>
  <si>
    <t>Click for Link to USDA-School Meals - Policy</t>
  </si>
  <si>
    <t xml:space="preserve">While not inclusive, here are a few key USDA Policy memos that may be helpful:  </t>
  </si>
  <si>
    <t>Additional Child Nutrition Program Information links:</t>
  </si>
  <si>
    <t>Click for Link to MDE-Food and Nutrition Programs-Summer Food Service Program</t>
  </si>
  <si>
    <t>Click for Link to MDE-Food and Nutrition Programs-Child and Adult Care Food Program</t>
  </si>
  <si>
    <t>Click for Link to MDE-Food and Nutrition Programs-School Nutrition Programs-Fresh Fruit and Vegetable Program</t>
  </si>
  <si>
    <t>Middle School</t>
  </si>
  <si>
    <t>Microwave</t>
  </si>
  <si>
    <t>Serving utensils</t>
  </si>
  <si>
    <t>x</t>
  </si>
  <si>
    <t>Expendable (one time use)</t>
  </si>
  <si>
    <t>Federal Rates for SY 2018-19</t>
  </si>
  <si>
    <t>The School District Representative will fill out the Information Section and include it in the Contract bid proposal packet. This will represent all  information about cost, income, and service needs.</t>
  </si>
  <si>
    <t>When projecting average daily participation (ADP) and A la Carte/Catering information for the School District Information - Breakfast, Lunch, Supper, and Snack sheets, make sure to use the same month or months.  The same month or months must also be used when projecting the revenue information on the Projected Revenue information sheet.</t>
  </si>
  <si>
    <t xml:space="preserve">The Bid Point Calculator and Evaluation Criteria Matrix is used to advise potential bidders of the value placed on the written and/or oral presentation.  </t>
  </si>
  <si>
    <t>A sample Bid Point Calculator is provided, as well as suggested non-price criteria that can be used on the Bid Point Calculator.</t>
  </si>
  <si>
    <t>The Bid Point Calculator and Evaluation Criteria Matrix is used to calculate which bidder will be awarded the Contract.  The bidder with the maximum number of points, not necessarily the lowest price bidder, will be awarded the Contract.</t>
  </si>
  <si>
    <t>1. Procurement Policy to include:</t>
  </si>
  <si>
    <t>a. Written code of conduct (related to School Food Service)</t>
  </si>
  <si>
    <t>Non-Expendable (reusable)</t>
  </si>
  <si>
    <t>CELLS ARE AUTO-FILL; DO NOT ENTER MEAL COUNTS ON THIS PAGE</t>
  </si>
  <si>
    <t>BUILDING DEMOGRAPHICS</t>
  </si>
  <si>
    <t>The SFA (School Food Authority) will provide a blank bid sheet with every RFP (Request for Proposal) used for a cost reimbursable contract.</t>
  </si>
  <si>
    <t>The FSMC (Food Service Management Company) will return the completed bid sheet in a separate envelope marked "Bid Sheet - Cost Reimbursable Contract."</t>
  </si>
  <si>
    <t>Use of a meal and meal equivalent figure different than the one supplied by the SFA will cause the bid to be "non-responsive."</t>
  </si>
  <si>
    <t xml:space="preserve">The school district representative will insert the number of meal and  meal equivalents per year on the bid sheet.  </t>
  </si>
  <si>
    <t>This form is to be submitted in a separate envelope marked: Bid Sheet - Cost Reimbursable Contract.</t>
  </si>
  <si>
    <t>SFA does not currently participate, but reserves the right to add in the future.</t>
  </si>
  <si>
    <r>
      <t>SERVICES BY LOCATION:</t>
    </r>
    <r>
      <rPr>
        <sz val="12"/>
        <rFont val="Arial"/>
        <family val="2"/>
      </rPr>
      <t xml:space="preserve">  The services that are indicated below with an "x" are to be provided at the following locations.  Indicate either Full Serve </t>
    </r>
    <r>
      <rPr>
        <b/>
        <u/>
        <sz val="12"/>
        <rFont val="Arial"/>
        <family val="2"/>
      </rPr>
      <t>OR</t>
    </r>
    <r>
      <rPr>
        <sz val="12"/>
        <rFont val="Arial"/>
        <family val="2"/>
      </rPr>
      <t xml:space="preserve"> Offer vs. Serve, not both.</t>
    </r>
  </si>
  <si>
    <t>Based 180 Days of Service in School Year 2018-2019</t>
  </si>
  <si>
    <t>Van Driver</t>
  </si>
  <si>
    <t>Kitchen Assistant</t>
  </si>
  <si>
    <t>Kitchen Manager</t>
  </si>
  <si>
    <t>Kitchen Program Manager</t>
  </si>
  <si>
    <t>Moline Christian</t>
  </si>
  <si>
    <t>Pine Street Elementary</t>
  </si>
  <si>
    <t>Dorr Elementary</t>
  </si>
  <si>
    <t>Steeby Elementary</t>
  </si>
  <si>
    <t>High School</t>
  </si>
  <si>
    <t>Days/Yr</t>
  </si>
  <si>
    <t>Hrs/Wk</t>
  </si>
  <si>
    <t>Rate</t>
  </si>
  <si>
    <t>Long.</t>
  </si>
  <si>
    <t>Districtwide</t>
  </si>
  <si>
    <t>Great Lakes Consortia</t>
  </si>
  <si>
    <t>Baker Elementary</t>
  </si>
  <si>
    <t>Pre-K - 1</t>
  </si>
  <si>
    <t>Pre-K - 4</t>
  </si>
  <si>
    <t>2 - 4</t>
  </si>
  <si>
    <t>5 - 6</t>
  </si>
  <si>
    <t>7 - 8</t>
  </si>
  <si>
    <t>9 - 12</t>
  </si>
  <si>
    <t>Pre-K - 3</t>
  </si>
  <si>
    <t>2 - 3</t>
  </si>
  <si>
    <t>4 - 5</t>
  </si>
  <si>
    <t>6 - 8</t>
  </si>
  <si>
    <t>7:15 am - 7:40 am</t>
  </si>
  <si>
    <t>11:08 am - 12:37 pm</t>
  </si>
  <si>
    <t>8:45 am - 9:05 am</t>
  </si>
  <si>
    <t>11:15 am - 1:30 pm</t>
  </si>
  <si>
    <t>8:15 am - 8:50 am</t>
  </si>
  <si>
    <t>11:20 am - 1:15 pm</t>
  </si>
  <si>
    <t>8:30 am - 8:45 am</t>
  </si>
  <si>
    <t>10:30 am - 1:05 pm</t>
  </si>
  <si>
    <t>7:15 am - 7:30 am</t>
  </si>
  <si>
    <t>11:05 am - 12:40 pm</t>
  </si>
  <si>
    <t>7:15 am - 7:45 am</t>
  </si>
  <si>
    <t>11:16 am - 12:44 pm</t>
  </si>
  <si>
    <t>X</t>
  </si>
  <si>
    <t>Bid Item</t>
  </si>
  <si>
    <t>Wayland Union Schools</t>
  </si>
  <si>
    <t>Combi Oven</t>
  </si>
  <si>
    <t>Convection Oven (2)</t>
  </si>
  <si>
    <t>Dish Machine</t>
  </si>
  <si>
    <t>Robo coupe</t>
  </si>
  <si>
    <t>Serving Line- Multiple Pieces</t>
  </si>
  <si>
    <t>Mongolian Grill</t>
  </si>
  <si>
    <t>Slicer</t>
  </si>
  <si>
    <t>Walk in cooler and Freezer</t>
  </si>
  <si>
    <t>Walk in Blast Chiller</t>
  </si>
  <si>
    <t>Open air cooler</t>
  </si>
  <si>
    <t>Pizza Oven</t>
  </si>
  <si>
    <t>Hot holding unit- 4</t>
  </si>
  <si>
    <t>Cold holding unit</t>
  </si>
  <si>
    <t>Gas Grill</t>
  </si>
  <si>
    <t>Turbo Oven</t>
  </si>
  <si>
    <t>Garbage disposal</t>
  </si>
  <si>
    <t>Tilt Skillet</t>
  </si>
  <si>
    <t>Range with burners</t>
  </si>
  <si>
    <t>Mixer</t>
  </si>
  <si>
    <t>Three compartment sink</t>
  </si>
  <si>
    <t>Prep Table - Multiple Tables</t>
  </si>
  <si>
    <t>Carts - 8</t>
  </si>
  <si>
    <t>Oven</t>
  </si>
  <si>
    <t>Range</t>
  </si>
  <si>
    <t>Dishwasher</t>
  </si>
  <si>
    <t>Serving Equipment-Multiple units</t>
  </si>
  <si>
    <t>3 door Frezzer-2</t>
  </si>
  <si>
    <t>Hot Holding unit-2</t>
  </si>
  <si>
    <t>Refrigerators - 3</t>
  </si>
  <si>
    <t>Milk Cooler - 1</t>
  </si>
  <si>
    <t>Pine Elementary</t>
  </si>
  <si>
    <t>Oven- 1</t>
  </si>
  <si>
    <t>3 door Frezzer-1</t>
  </si>
  <si>
    <t>Refrigerators - 1</t>
  </si>
  <si>
    <t>Hot Holding unit-1</t>
  </si>
  <si>
    <t>Carts- 3</t>
  </si>
  <si>
    <t>Steeby  Elementary</t>
  </si>
  <si>
    <t>Milk Cooler - 2</t>
  </si>
  <si>
    <t>WUS abides by the MDE-School Nutrition Programs - National School Lunch Program standards.</t>
  </si>
  <si>
    <t>Food Service Director</t>
  </si>
  <si>
    <t>Transportation Cost (mileage)</t>
  </si>
  <si>
    <t>Pine Street Elementy</t>
  </si>
  <si>
    <r>
      <t>Based on</t>
    </r>
    <r>
      <rPr>
        <sz val="10"/>
        <color indexed="10"/>
        <rFont val="Arial"/>
        <family val="2"/>
      </rPr>
      <t xml:space="preserve"> 180</t>
    </r>
    <r>
      <rPr>
        <sz val="10"/>
        <rFont val="Arial"/>
        <family val="2"/>
      </rPr>
      <t xml:space="preserve"> of Breakfast,</t>
    </r>
    <r>
      <rPr>
        <sz val="10"/>
        <color indexed="10"/>
        <rFont val="Arial"/>
        <family val="2"/>
      </rPr>
      <t xml:space="preserve"> 175 </t>
    </r>
    <r>
      <rPr>
        <sz val="10"/>
        <rFont val="Arial"/>
        <family val="2"/>
      </rPr>
      <t xml:space="preserve">days of Lunch, </t>
    </r>
    <r>
      <rPr>
        <sz val="10"/>
        <color indexed="10"/>
        <rFont val="Arial"/>
        <family val="2"/>
      </rPr>
      <t xml:space="preserve">0 </t>
    </r>
    <r>
      <rPr>
        <sz val="10"/>
        <rFont val="Arial"/>
        <family val="2"/>
      </rPr>
      <t>days of Snacks for NSLP</t>
    </r>
  </si>
  <si>
    <t>Tickets/Tokens/Cards</t>
  </si>
  <si>
    <t>Labor - SFA Employees (not a bid item)</t>
  </si>
  <si>
    <t>Fringe Benefits - SFA Employees (not a bid item)</t>
  </si>
  <si>
    <t>Substitutes</t>
  </si>
  <si>
    <t>Clerical</t>
  </si>
  <si>
    <t>Varies</t>
  </si>
  <si>
    <t>$2.90 - $3.90</t>
  </si>
  <si>
    <t>St. Therese</t>
  </si>
  <si>
    <t>Pre-K - 8</t>
  </si>
  <si>
    <t>12:00 pm - 12:20 pm</t>
  </si>
  <si>
    <t>Pre-K - 6</t>
  </si>
  <si>
    <t>12:15 pm - 12:35 pm</t>
  </si>
  <si>
    <t>**Additionally, note that we are starting prior to Labor Day next school year; 8/26/19 is the first day for students.</t>
  </si>
  <si>
    <t xml:space="preserve">The bid sheet will be inserted into the RFP/Cost Reimbursable Contract after the </t>
  </si>
  <si>
    <t>Food Specification Sheet(s).</t>
  </si>
  <si>
    <t>Other (Dues and fees, other expenses, sales tax)</t>
  </si>
  <si>
    <t>Other (Maintenance and Repair, Cleaning, Capital Outlay)</t>
  </si>
  <si>
    <t>The ADP (Average Daily Participation) and A la Carte/Catering Information is based on data from a projection for the current school year (2018-2019) using the month of October, 2018.  Use this ADP to determine the number of projected breakfasts sold on the Revenue Information Sheet for the entire school year.  For example, the projected number of paid breakfasts sold is determined by taking the paid ADP above and multiplying it by the number of days of breakfast indicated at the top of the Projected Revenue Information sheet.</t>
  </si>
  <si>
    <t>St. Therese Catholic School</t>
  </si>
  <si>
    <t>Moline Christian School</t>
  </si>
  <si>
    <t>The ADP (Average Daily Participation) and A la Carte/Catering Information is based on data from a projection for the current school year (2018-2019) using the month of October, 2018.  Use this ADP to determine the number of projected lunches sold on the Revenue Information Sheet for the entire school year.  For example, the projected number of paid lunches sold is determined by taking the paid ADP above and multiplying it by the number of days of lunch indicated at the top of the Projected Revenue Information sheet.</t>
  </si>
  <si>
    <t>Actual 17-18 sales</t>
  </si>
  <si>
    <t>Grades 
(SY 2018-19)</t>
  </si>
  <si>
    <t>Grades 
(SY 2019-20)</t>
  </si>
  <si>
    <t>*Note that we are opening a new wing in our Middle School.</t>
  </si>
  <si>
    <t>See attached.</t>
  </si>
  <si>
    <t>Enter Specific Requirements for this SFA: NONE</t>
  </si>
  <si>
    <t>Experience working in K-12 school foodservice 5 years or more in Michigan (5 pts)</t>
  </si>
  <si>
    <t>Management of K-12 schools in Michigan (5 pts)</t>
  </si>
  <si>
    <t>Communication (2 pts)</t>
  </si>
  <si>
    <t>Problem resolution (2 pts)</t>
  </si>
  <si>
    <t>Guaranteed minimum return and surplus revenue (2 pts)</t>
  </si>
  <si>
    <t>Contracted Services* (vending)</t>
  </si>
  <si>
    <t>Add'l milk</t>
  </si>
  <si>
    <t>2 pricing cards</t>
  </si>
  <si>
    <t>4 pricing cards</t>
  </si>
  <si>
    <t>Parochial Paid</t>
  </si>
  <si>
    <t>Pine &amp; MS Paid</t>
  </si>
  <si>
    <t>HS Paid</t>
  </si>
  <si>
    <t xml:space="preserve">These figures are based on projected revenue for the current school year (2018-2019) using the month of October, 2018.  Multiply the ADP from the SD Info - Breakfast and Lunch sheets by the number of days above to determine the number of projected meals sold. </t>
  </si>
  <si>
    <t>Suppers Served</t>
  </si>
  <si>
    <t>*Total Meals and snacks served, A la Carte Meal Equivalents</t>
  </si>
  <si>
    <t>projection for the current school year (2018-2019) using the month of October, 2018.</t>
  </si>
  <si>
    <t>Secondary Paid (inc. Pine)</t>
  </si>
  <si>
    <t>District-wide</t>
  </si>
  <si>
    <t>By submission of this bid, the bidder certifies that, in the event the bidder receives an award under this solicitation, the bidder shall operate in accordance with all applicable program laws and regulations.  This contract shall be in effect for one year and may be renewed by mutual agreement for four additional one-year periods.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</si>
</sst>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0.00_);\(&quot;$&quot;#,##0.00\)"/>
    <numFmt numFmtId="44" formatCode="_(&quot;$&quot;* #,##0.00_);_(&quot;$&quot;* \(#,##0.00\);_(&quot;$&quot;* &quot;-&quot;??_);_(@_)"/>
    <numFmt numFmtId="43" formatCode="_(* #,##0.00_);_(* \(#,##0.00\);_(* &quot;-&quot;??_);_(@_)"/>
    <numFmt numFmtId="164" formatCode="_(&quot;$&quot;* #,##0.0000_);_(&quot;$&quot;* \(#,##0.0000\);_(&quot;$&quot;* &quot;-&quot;??_);_(@_)"/>
    <numFmt numFmtId="165" formatCode="_(* #,##0_);_(* \(#,##0\);_(* &quot;-&quot;??_);_(@_)"/>
    <numFmt numFmtId="166" formatCode="0.0000"/>
    <numFmt numFmtId="167" formatCode="&quot;$&quot;#,##0.00"/>
    <numFmt numFmtId="168" formatCode="0.00_)"/>
  </numFmts>
  <fonts count="42" x14ac:knownFonts="1">
    <font>
      <sz val="10"/>
      <name val="Arial"/>
    </font>
    <font>
      <sz val="10"/>
      <name val="Arial"/>
      <family val="2"/>
    </font>
    <font>
      <b/>
      <sz val="10"/>
      <name val="Arial"/>
      <family val="2"/>
    </font>
    <font>
      <b/>
      <sz val="14"/>
      <name val="Arial"/>
      <family val="2"/>
    </font>
    <font>
      <b/>
      <u/>
      <sz val="10"/>
      <name val="Arial"/>
      <family val="2"/>
    </font>
    <font>
      <sz val="10"/>
      <name val="Arial"/>
      <family val="2"/>
    </font>
    <font>
      <i/>
      <sz val="10"/>
      <name val="Arial"/>
      <family val="2"/>
    </font>
    <font>
      <b/>
      <u/>
      <sz val="14"/>
      <name val="Arial"/>
      <family val="2"/>
    </font>
    <font>
      <b/>
      <u/>
      <sz val="12"/>
      <name val="Arial"/>
      <family val="2"/>
    </font>
    <font>
      <b/>
      <sz val="9"/>
      <name val="Arial"/>
      <family val="2"/>
    </font>
    <font>
      <sz val="12"/>
      <name val="Arial"/>
      <family val="2"/>
    </font>
    <font>
      <b/>
      <sz val="22"/>
      <name val="Arial"/>
      <family val="2"/>
    </font>
    <font>
      <sz val="22"/>
      <name val="Arial"/>
      <family val="2"/>
    </font>
    <font>
      <b/>
      <sz val="12"/>
      <name val="Arial"/>
      <family val="2"/>
    </font>
    <font>
      <b/>
      <sz val="18"/>
      <name val="Arial"/>
      <family val="2"/>
    </font>
    <font>
      <b/>
      <sz val="24"/>
      <name val="Arial"/>
      <family val="2"/>
    </font>
    <font>
      <sz val="9"/>
      <name val="Arial"/>
      <family val="2"/>
    </font>
    <font>
      <sz val="9"/>
      <name val="Arial"/>
      <family val="2"/>
    </font>
    <font>
      <sz val="10"/>
      <color indexed="10"/>
      <name val="Arial"/>
      <family val="2"/>
    </font>
    <font>
      <sz val="10"/>
      <name val="Arial"/>
      <family val="2"/>
    </font>
    <font>
      <b/>
      <sz val="11"/>
      <name val="Arial"/>
      <family val="2"/>
    </font>
    <font>
      <sz val="11"/>
      <name val="Arial"/>
      <family val="2"/>
    </font>
    <font>
      <sz val="8"/>
      <name val="Arial"/>
      <family val="2"/>
    </font>
    <font>
      <u/>
      <sz val="10"/>
      <color indexed="12"/>
      <name val="Arial"/>
      <family val="2"/>
    </font>
    <font>
      <sz val="10"/>
      <name val="Verdana"/>
      <family val="2"/>
    </font>
    <font>
      <sz val="12"/>
      <name val="Verdana"/>
      <family val="2"/>
    </font>
    <font>
      <b/>
      <sz val="12"/>
      <name val="Verdana"/>
      <family val="2"/>
    </font>
    <font>
      <u/>
      <sz val="10"/>
      <name val="Arial"/>
      <family val="2"/>
    </font>
    <font>
      <sz val="10"/>
      <color rgb="FFFF0000"/>
      <name val="Arial"/>
      <family val="2"/>
    </font>
    <font>
      <b/>
      <sz val="14"/>
      <name val="Verdana"/>
      <family val="2"/>
    </font>
    <font>
      <b/>
      <i/>
      <sz val="12"/>
      <name val="Verdana"/>
      <family val="2"/>
    </font>
    <font>
      <b/>
      <u/>
      <sz val="10"/>
      <name val="Verdana"/>
      <family val="2"/>
    </font>
    <font>
      <b/>
      <sz val="10"/>
      <name val="Verdana"/>
      <family val="2"/>
    </font>
    <font>
      <b/>
      <sz val="10"/>
      <color theme="3" tint="0.39997558519241921"/>
      <name val="Verdana"/>
      <family val="2"/>
    </font>
    <font>
      <sz val="10"/>
      <color theme="3" tint="0.39997558519241921"/>
      <name val="Verdana"/>
      <family val="2"/>
    </font>
    <font>
      <sz val="12"/>
      <color theme="3" tint="0.39997558519241921"/>
      <name val="Arial"/>
      <family val="2"/>
    </font>
    <font>
      <sz val="10"/>
      <color theme="3" tint="0.39997558519241921"/>
      <name val="Arial"/>
      <family val="2"/>
    </font>
    <font>
      <b/>
      <sz val="10"/>
      <color rgb="FFFF0000"/>
      <name val="Verdana"/>
      <family val="2"/>
    </font>
    <font>
      <sz val="10"/>
      <color rgb="FFFF0000"/>
      <name val="Verdana"/>
      <family val="2"/>
    </font>
    <font>
      <sz val="12"/>
      <color rgb="FFFF0000"/>
      <name val="Arial"/>
      <family val="2"/>
    </font>
    <font>
      <b/>
      <sz val="10"/>
      <color rgb="FFFF0000"/>
      <name val="Arial"/>
      <family val="2"/>
    </font>
    <font>
      <sz val="10"/>
      <name val="Tahoma"/>
      <family val="2"/>
    </font>
  </fonts>
  <fills count="11">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alignment vertical="top"/>
      <protection locked="0"/>
    </xf>
    <xf numFmtId="9" fontId="1" fillId="0" borderId="0" applyFont="0" applyFill="0" applyBorder="0" applyAlignment="0" applyProtection="0"/>
  </cellStyleXfs>
  <cellXfs count="378">
    <xf numFmtId="0" fontId="0" fillId="0" borderId="0" xfId="0"/>
    <xf numFmtId="0" fontId="0" fillId="0" borderId="1" xfId="0" applyBorder="1" applyAlignment="1">
      <alignment horizontal="right"/>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2" fillId="0" borderId="0" xfId="0" applyFont="1"/>
    <xf numFmtId="0" fontId="0" fillId="0" borderId="2" xfId="0" applyBorder="1" applyAlignment="1">
      <alignment horizontal="center"/>
    </xf>
    <xf numFmtId="0" fontId="0" fillId="0" borderId="0" xfId="0" applyAlignment="1">
      <alignment horizontal="left" indent="2"/>
    </xf>
    <xf numFmtId="0" fontId="0" fillId="0" borderId="3" xfId="0" applyBorder="1"/>
    <xf numFmtId="0" fontId="0" fillId="0" borderId="2" xfId="0" applyBorder="1"/>
    <xf numFmtId="0" fontId="0" fillId="0" borderId="0" xfId="0" quotePrefix="1" applyAlignment="1">
      <alignment horizontal="right"/>
    </xf>
    <xf numFmtId="0" fontId="0" fillId="0" borderId="1" xfId="0" quotePrefix="1" applyBorder="1" applyAlignment="1">
      <alignment horizontal="right"/>
    </xf>
    <xf numFmtId="165" fontId="0" fillId="0" borderId="0" xfId="1" applyNumberFormat="1" applyFont="1"/>
    <xf numFmtId="0" fontId="0" fillId="0" borderId="4" xfId="0" applyBorder="1"/>
    <xf numFmtId="0" fontId="0" fillId="0" borderId="5" xfId="0" applyBorder="1" applyAlignment="1">
      <alignment horizontal="right"/>
    </xf>
    <xf numFmtId="0" fontId="0" fillId="0" borderId="0" xfId="0" applyBorder="1" applyAlignment="1">
      <alignment horizontal="center"/>
    </xf>
    <xf numFmtId="10" fontId="0" fillId="0" borderId="0" xfId="4" applyNumberFormat="1" applyFont="1"/>
    <xf numFmtId="0" fontId="8" fillId="0" borderId="0" xfId="0" applyFont="1" applyAlignment="1">
      <alignment horizontal="center"/>
    </xf>
    <xf numFmtId="0" fontId="5" fillId="0" borderId="0" xfId="0" applyFont="1" applyAlignment="1">
      <alignment horizontal="center"/>
    </xf>
    <xf numFmtId="165" fontId="0" fillId="0" borderId="3" xfId="1" applyNumberFormat="1" applyFont="1" applyBorder="1"/>
    <xf numFmtId="43" fontId="0" fillId="0" borderId="0" xfId="0" applyNumberFormat="1"/>
    <xf numFmtId="44" fontId="0" fillId="0" borderId="0" xfId="0" applyNumberFormat="1"/>
    <xf numFmtId="0" fontId="0" fillId="0" borderId="0" xfId="0" applyFill="1"/>
    <xf numFmtId="7" fontId="0" fillId="0" borderId="0" xfId="0" applyNumberFormat="1"/>
    <xf numFmtId="10" fontId="0" fillId="0" borderId="0" xfId="0" applyNumberFormat="1"/>
    <xf numFmtId="0" fontId="0" fillId="0" borderId="0" xfId="0" applyBorder="1"/>
    <xf numFmtId="0" fontId="0" fillId="0" borderId="2" xfId="0" applyBorder="1" applyAlignment="1">
      <alignment horizontal="center" wrapText="1"/>
    </xf>
    <xf numFmtId="165" fontId="0" fillId="0" borderId="0" xfId="1" applyNumberFormat="1" applyFont="1" applyBorder="1"/>
    <xf numFmtId="10" fontId="0" fillId="0" borderId="0" xfId="4" applyNumberFormat="1" applyFont="1" applyBorder="1"/>
    <xf numFmtId="0" fontId="0" fillId="0" borderId="0" xfId="0" applyAlignment="1"/>
    <xf numFmtId="0" fontId="0" fillId="0" borderId="3" xfId="0" applyBorder="1" applyAlignment="1">
      <alignment horizontal="center"/>
    </xf>
    <xf numFmtId="0" fontId="4" fillId="0" borderId="0" xfId="0" applyFont="1" applyBorder="1" applyAlignment="1">
      <alignment horizontal="left"/>
    </xf>
    <xf numFmtId="0" fontId="4" fillId="0" borderId="0" xfId="0" applyFont="1"/>
    <xf numFmtId="0" fontId="4" fillId="0" borderId="0" xfId="0" applyFont="1" applyBorder="1"/>
    <xf numFmtId="0" fontId="3" fillId="0" borderId="0" xfId="0" applyFont="1"/>
    <xf numFmtId="0" fontId="13" fillId="0" borderId="0" xfId="0" applyFont="1"/>
    <xf numFmtId="165" fontId="0" fillId="0" borderId="0" xfId="0" applyNumberFormat="1"/>
    <xf numFmtId="0" fontId="5" fillId="0" borderId="0" xfId="0" applyFont="1"/>
    <xf numFmtId="0" fontId="0" fillId="0" borderId="0" xfId="0" applyAlignment="1">
      <alignment horizontal="right"/>
    </xf>
    <xf numFmtId="0" fontId="16" fillId="0" borderId="0" xfId="0" applyFont="1"/>
    <xf numFmtId="43" fontId="1" fillId="0" borderId="0" xfId="1"/>
    <xf numFmtId="43" fontId="1" fillId="0" borderId="0" xfId="1" applyBorder="1"/>
    <xf numFmtId="0" fontId="0" fillId="0" borderId="0" xfId="0" applyAlignment="1">
      <alignment horizontal="left"/>
    </xf>
    <xf numFmtId="1" fontId="0" fillId="0" borderId="0" xfId="0" applyNumberFormat="1"/>
    <xf numFmtId="0" fontId="0" fillId="0" borderId="6" xfId="0" applyBorder="1" applyAlignment="1">
      <alignment horizontal="center"/>
    </xf>
    <xf numFmtId="0" fontId="7" fillId="0" borderId="0" xfId="0" applyFont="1" applyAlignment="1">
      <alignment horizontal="center"/>
    </xf>
    <xf numFmtId="0" fontId="0" fillId="0" borderId="0" xfId="0" applyBorder="1" applyAlignment="1"/>
    <xf numFmtId="0" fontId="2" fillId="0" borderId="0" xfId="0" applyFont="1" applyBorder="1" applyAlignment="1"/>
    <xf numFmtId="0" fontId="2" fillId="0" borderId="0" xfId="0" applyFont="1" applyAlignment="1">
      <alignment horizontal="center" wrapText="1"/>
    </xf>
    <xf numFmtId="0" fontId="3" fillId="0" borderId="0" xfId="0" applyFont="1" applyAlignment="1">
      <alignment horizontal="center"/>
    </xf>
    <xf numFmtId="167" fontId="0" fillId="0" borderId="0" xfId="0" applyNumberFormat="1" applyBorder="1" applyAlignment="1">
      <alignment wrapText="1"/>
    </xf>
    <xf numFmtId="167" fontId="0" fillId="0" borderId="2" xfId="0" applyNumberFormat="1" applyBorder="1"/>
    <xf numFmtId="167" fontId="0" fillId="0" borderId="3" xfId="0" applyNumberFormat="1" applyBorder="1"/>
    <xf numFmtId="0" fontId="5" fillId="0" borderId="0" xfId="0" applyFont="1" applyAlignment="1">
      <alignment horizontal="left"/>
    </xf>
    <xf numFmtId="39" fontId="1" fillId="0" borderId="0" xfId="1" applyNumberFormat="1"/>
    <xf numFmtId="39" fontId="1" fillId="0" borderId="0" xfId="1" applyNumberFormat="1" applyBorder="1"/>
    <xf numFmtId="39" fontId="1" fillId="0" borderId="2" xfId="1" applyNumberFormat="1" applyBorder="1"/>
    <xf numFmtId="39" fontId="0" fillId="0" borderId="0" xfId="0" applyNumberFormat="1"/>
    <xf numFmtId="0" fontId="2" fillId="0" borderId="3" xfId="0" applyFont="1" applyBorder="1" applyAlignment="1">
      <alignment horizontal="right"/>
    </xf>
    <xf numFmtId="49" fontId="2" fillId="0" borderId="0" xfId="0" applyNumberFormat="1" applyFont="1"/>
    <xf numFmtId="49" fontId="0" fillId="0" borderId="0" xfId="0" applyNumberFormat="1"/>
    <xf numFmtId="165" fontId="1" fillId="0" borderId="0" xfId="1" applyNumberFormat="1" applyFont="1"/>
    <xf numFmtId="43" fontId="1" fillId="0" borderId="0" xfId="1" applyFont="1"/>
    <xf numFmtId="165" fontId="1" fillId="0" borderId="0" xfId="1" applyNumberFormat="1" applyFont="1" applyBorder="1"/>
    <xf numFmtId="0" fontId="5" fillId="0" borderId="0" xfId="0" applyFont="1" applyBorder="1" applyAlignment="1">
      <alignment horizontal="center" wrapText="1"/>
    </xf>
    <xf numFmtId="0" fontId="0" fillId="0" borderId="0" xfId="0" applyBorder="1" applyAlignment="1">
      <alignment horizontal="center" wrapText="1"/>
    </xf>
    <xf numFmtId="0" fontId="0" fillId="0" borderId="0" xfId="0" applyProtection="1">
      <protection locked="0"/>
    </xf>
    <xf numFmtId="0" fontId="3" fillId="0" borderId="7" xfId="0" applyFont="1" applyBorder="1" applyAlignment="1" applyProtection="1">
      <alignment horizontal="center"/>
      <protection locked="0"/>
    </xf>
    <xf numFmtId="0" fontId="2" fillId="0" borderId="1" xfId="0" applyFont="1" applyBorder="1" applyAlignment="1" applyProtection="1">
      <alignment horizontal="center" vertical="center" textRotation="90"/>
      <protection locked="0"/>
    </xf>
    <xf numFmtId="0" fontId="2" fillId="0" borderId="0" xfId="0" applyFont="1" applyAlignment="1" applyProtection="1">
      <alignment horizontal="center" vertical="center" wrapText="1"/>
      <protection locked="0"/>
    </xf>
    <xf numFmtId="0" fontId="0" fillId="0" borderId="1" xfId="0" applyBorder="1" applyProtection="1">
      <protection locked="0"/>
    </xf>
    <xf numFmtId="0" fontId="2" fillId="0" borderId="5" xfId="0" applyFont="1" applyBorder="1" applyAlignment="1" applyProtection="1">
      <alignment horizontal="center" vertical="center"/>
      <protection locked="0"/>
    </xf>
    <xf numFmtId="0" fontId="0" fillId="2" borderId="5" xfId="0" applyFill="1" applyBorder="1" applyProtection="1">
      <protection locked="0"/>
    </xf>
    <xf numFmtId="0" fontId="0" fillId="2" borderId="8" xfId="0" applyFill="1" applyBorder="1" applyProtection="1">
      <protection locked="0"/>
    </xf>
    <xf numFmtId="0" fontId="1" fillId="0" borderId="1" xfId="0" applyFont="1" applyBorder="1" applyProtection="1">
      <protection locked="0"/>
    </xf>
    <xf numFmtId="0" fontId="5" fillId="0" borderId="1" xfId="0" applyFont="1" applyBorder="1" applyProtection="1">
      <protection locked="0"/>
    </xf>
    <xf numFmtId="0" fontId="0" fillId="0" borderId="1" xfId="0" applyBorder="1" applyAlignment="1" applyProtection="1">
      <alignment horizontal="right"/>
      <protection locked="0"/>
    </xf>
    <xf numFmtId="4" fontId="2" fillId="0" borderId="1" xfId="0" applyNumberFormat="1" applyFont="1" applyBorder="1" applyAlignment="1" applyProtection="1">
      <alignment horizontal="center" textRotation="90"/>
      <protection locked="0"/>
    </xf>
    <xf numFmtId="4" fontId="0" fillId="0" borderId="1" xfId="0" applyNumberFormat="1" applyBorder="1" applyProtection="1">
      <protection locked="0"/>
    </xf>
    <xf numFmtId="4" fontId="1" fillId="0" borderId="1" xfId="1" applyNumberFormat="1" applyBorder="1" applyProtection="1">
      <protection locked="0"/>
    </xf>
    <xf numFmtId="4" fontId="1" fillId="0" borderId="1" xfId="1" applyNumberFormat="1" applyBorder="1" applyProtection="1"/>
    <xf numFmtId="4" fontId="0" fillId="0" borderId="1" xfId="0" applyNumberFormat="1" applyBorder="1" applyProtection="1"/>
    <xf numFmtId="4" fontId="0" fillId="0" borderId="0" xfId="0" applyNumberFormat="1" applyProtection="1">
      <protection locked="0"/>
    </xf>
    <xf numFmtId="167" fontId="4" fillId="0" borderId="0" xfId="0" applyNumberFormat="1" applyFont="1" applyAlignment="1">
      <alignment horizontal="center"/>
    </xf>
    <xf numFmtId="167" fontId="1" fillId="0" borderId="2" xfId="2" applyNumberFormat="1" applyBorder="1"/>
    <xf numFmtId="167" fontId="0" fillId="0" borderId="0" xfId="0" applyNumberFormat="1"/>
    <xf numFmtId="167" fontId="1" fillId="0" borderId="6" xfId="2" applyNumberFormat="1" applyBorder="1"/>
    <xf numFmtId="167" fontId="0" fillId="0" borderId="2" xfId="0" applyNumberFormat="1" applyBorder="1" applyAlignment="1">
      <alignment horizontal="center" wrapText="1"/>
    </xf>
    <xf numFmtId="167" fontId="0" fillId="0" borderId="0" xfId="1" applyNumberFormat="1" applyFont="1"/>
    <xf numFmtId="167" fontId="0" fillId="0" borderId="2" xfId="1" applyNumberFormat="1" applyFont="1" applyBorder="1"/>
    <xf numFmtId="167" fontId="0" fillId="0" borderId="0" xfId="1" applyNumberFormat="1" applyFont="1" applyBorder="1"/>
    <xf numFmtId="4" fontId="0" fillId="0" borderId="0" xfId="0" applyNumberFormat="1"/>
    <xf numFmtId="4" fontId="0" fillId="0" borderId="0" xfId="1" applyNumberFormat="1" applyFont="1"/>
    <xf numFmtId="4" fontId="0" fillId="0" borderId="2" xfId="1" applyNumberFormat="1" applyFont="1" applyBorder="1"/>
    <xf numFmtId="4" fontId="0" fillId="0" borderId="0" xfId="1" applyNumberFormat="1" applyFont="1" applyBorder="1"/>
    <xf numFmtId="4" fontId="0" fillId="0" borderId="2" xfId="0" applyNumberFormat="1" applyBorder="1"/>
    <xf numFmtId="167" fontId="8" fillId="0" borderId="0" xfId="0" applyNumberFormat="1" applyFont="1" applyAlignment="1">
      <alignment horizontal="center"/>
    </xf>
    <xf numFmtId="167" fontId="0" fillId="0" borderId="2" xfId="0" applyNumberFormat="1" applyBorder="1" applyAlignment="1">
      <alignment horizontal="center"/>
    </xf>
    <xf numFmtId="4" fontId="1" fillId="0" borderId="0" xfId="1" applyNumberFormat="1" applyFont="1"/>
    <xf numFmtId="4" fontId="1" fillId="0" borderId="0" xfId="1" applyNumberFormat="1" applyFont="1" applyBorder="1"/>
    <xf numFmtId="4" fontId="0" fillId="0" borderId="0" xfId="0" applyNumberFormat="1" applyAlignment="1"/>
    <xf numFmtId="167" fontId="1" fillId="0" borderId="0" xfId="1" applyNumberFormat="1" applyFont="1"/>
    <xf numFmtId="167" fontId="1" fillId="0" borderId="0" xfId="1" applyNumberFormat="1" applyFont="1" applyBorder="1"/>
    <xf numFmtId="167" fontId="0" fillId="0" borderId="0" xfId="0" applyNumberFormat="1" applyBorder="1"/>
    <xf numFmtId="167" fontId="0" fillId="0" borderId="6" xfId="0" applyNumberFormat="1" applyBorder="1"/>
    <xf numFmtId="167" fontId="0" fillId="0" borderId="0" xfId="0" applyNumberFormat="1" applyAlignment="1">
      <alignment wrapText="1"/>
    </xf>
    <xf numFmtId="0" fontId="0" fillId="0" borderId="0" xfId="0" applyFill="1" applyBorder="1"/>
    <xf numFmtId="167" fontId="5" fillId="0" borderId="0" xfId="0" applyNumberFormat="1" applyFont="1" applyBorder="1" applyAlignment="1">
      <alignment wrapText="1"/>
    </xf>
    <xf numFmtId="167" fontId="5" fillId="0" borderId="2" xfId="0" applyNumberFormat="1" applyFont="1" applyBorder="1"/>
    <xf numFmtId="0" fontId="5" fillId="0" borderId="0" xfId="0" applyFont="1" applyFill="1"/>
    <xf numFmtId="2" fontId="0" fillId="0" borderId="1" xfId="0" applyNumberFormat="1" applyBorder="1"/>
    <xf numFmtId="0" fontId="2" fillId="0" borderId="0" xfId="0" applyFont="1" applyBorder="1"/>
    <xf numFmtId="167" fontId="2" fillId="0" borderId="2" xfId="0" applyNumberFormat="1" applyFont="1" applyBorder="1"/>
    <xf numFmtId="37" fontId="0" fillId="0" borderId="0" xfId="0" applyNumberFormat="1"/>
    <xf numFmtId="0" fontId="0" fillId="0" borderId="0" xfId="0" applyFill="1" applyBorder="1" applyAlignment="1">
      <alignment horizontal="center"/>
    </xf>
    <xf numFmtId="0" fontId="0" fillId="0" borderId="2" xfId="0" applyFill="1" applyBorder="1" applyAlignment="1">
      <alignment horizontal="center"/>
    </xf>
    <xf numFmtId="0" fontId="0" fillId="0" borderId="0" xfId="0" applyFill="1" applyAlignment="1">
      <alignment horizontal="center"/>
    </xf>
    <xf numFmtId="0" fontId="9" fillId="0" borderId="0" xfId="0" applyFont="1" applyFill="1" applyAlignment="1">
      <alignment horizontal="center"/>
    </xf>
    <xf numFmtId="49" fontId="2" fillId="0" borderId="0" xfId="0" applyNumberFormat="1" applyFont="1" applyFill="1"/>
    <xf numFmtId="49" fontId="0" fillId="0" borderId="0" xfId="0" applyNumberFormat="1" applyFill="1"/>
    <xf numFmtId="0" fontId="2" fillId="0" borderId="0" xfId="0" applyFont="1" applyFill="1"/>
    <xf numFmtId="0" fontId="24" fillId="0" borderId="0" xfId="0" applyFont="1"/>
    <xf numFmtId="0" fontId="12" fillId="0" borderId="0" xfId="0" applyFont="1" applyAlignment="1"/>
    <xf numFmtId="0" fontId="15" fillId="0" borderId="0" xfId="0" applyFont="1" applyAlignment="1"/>
    <xf numFmtId="0" fontId="0" fillId="0" borderId="2" xfId="0" applyBorder="1" applyAlignment="1"/>
    <xf numFmtId="0" fontId="11" fillId="0" borderId="0" xfId="0" applyFont="1" applyAlignment="1"/>
    <xf numFmtId="0" fontId="13" fillId="0" borderId="0" xfId="0" applyFont="1" applyAlignment="1"/>
    <xf numFmtId="0" fontId="5" fillId="0" borderId="0" xfId="0" applyFont="1" applyAlignment="1"/>
    <xf numFmtId="0" fontId="8" fillId="0" borderId="0" xfId="0" applyFont="1" applyAlignment="1"/>
    <xf numFmtId="0" fontId="2" fillId="0" borderId="4" xfId="0" applyFont="1" applyBorder="1" applyAlignment="1"/>
    <xf numFmtId="0" fontId="2" fillId="0" borderId="3" xfId="0" applyFont="1" applyBorder="1" applyAlignment="1"/>
    <xf numFmtId="0" fontId="2" fillId="0" borderId="5" xfId="0" applyFont="1" applyBorder="1" applyAlignment="1"/>
    <xf numFmtId="167" fontId="2" fillId="0" borderId="0" xfId="0" applyNumberFormat="1" applyFont="1" applyAlignment="1"/>
    <xf numFmtId="0" fontId="20" fillId="0" borderId="0" xfId="0" applyFont="1" applyAlignment="1"/>
    <xf numFmtId="0" fontId="21" fillId="0" borderId="0" xfId="0" applyFont="1" applyAlignment="1"/>
    <xf numFmtId="0" fontId="4" fillId="0" borderId="0" xfId="0" applyFont="1" applyFill="1" applyAlignment="1"/>
    <xf numFmtId="4" fontId="5" fillId="0" borderId="2" xfId="0" applyNumberFormat="1" applyFont="1" applyFill="1" applyBorder="1" applyAlignment="1">
      <alignment horizontal="center"/>
    </xf>
    <xf numFmtId="0" fontId="10" fillId="0" borderId="0" xfId="0" applyFont="1" applyAlignment="1">
      <alignment horizontal="center"/>
    </xf>
    <xf numFmtId="0" fontId="10" fillId="0" borderId="0" xfId="0" applyFont="1"/>
    <xf numFmtId="0" fontId="1" fillId="0" borderId="0" xfId="0" applyFont="1"/>
    <xf numFmtId="0" fontId="1" fillId="0" borderId="0" xfId="0" applyFont="1" applyAlignment="1"/>
    <xf numFmtId="0" fontId="1" fillId="0" borderId="9" xfId="0" applyFont="1" applyBorder="1" applyAlignment="1" applyProtection="1">
      <alignment horizontal="center" vertical="center" wrapText="1"/>
      <protection locked="0"/>
    </xf>
    <xf numFmtId="0" fontId="1" fillId="0" borderId="0" xfId="0" applyFont="1" applyBorder="1"/>
    <xf numFmtId="0" fontId="2" fillId="3" borderId="0" xfId="0" applyFont="1" applyFill="1"/>
    <xf numFmtId="0" fontId="0" fillId="3" borderId="0" xfId="0" applyFill="1"/>
    <xf numFmtId="0" fontId="7" fillId="0" borderId="0" xfId="0" applyFont="1"/>
    <xf numFmtId="0" fontId="15" fillId="0" borderId="0" xfId="0" applyFont="1" applyAlignment="1">
      <alignment horizontal="left"/>
    </xf>
    <xf numFmtId="0" fontId="1" fillId="0" borderId="1" xfId="0" applyFont="1" applyFill="1" applyBorder="1" applyProtection="1">
      <protection locked="0"/>
    </xf>
    <xf numFmtId="0" fontId="0" fillId="0" borderId="1" xfId="0" applyFill="1" applyBorder="1" applyProtection="1">
      <protection locked="0"/>
    </xf>
    <xf numFmtId="0" fontId="0" fillId="0" borderId="1" xfId="0" applyFill="1" applyBorder="1" applyAlignment="1">
      <alignment horizontal="center"/>
    </xf>
    <xf numFmtId="0" fontId="0" fillId="0" borderId="4" xfId="0" applyFill="1" applyBorder="1" applyAlignment="1">
      <alignment horizontal="center" wrapText="1"/>
    </xf>
    <xf numFmtId="0" fontId="1" fillId="0" borderId="0" xfId="0" applyFont="1" applyFill="1"/>
    <xf numFmtId="167" fontId="1" fillId="0" borderId="2" xfId="2" applyNumberFormat="1" applyFill="1" applyBorder="1"/>
    <xf numFmtId="165" fontId="0" fillId="0" borderId="0" xfId="1" applyNumberFormat="1" applyFont="1" applyFill="1"/>
    <xf numFmtId="164" fontId="19" fillId="0" borderId="1" xfId="2" applyNumberFormat="1" applyFont="1" applyFill="1" applyBorder="1"/>
    <xf numFmtId="164" fontId="19" fillId="0" borderId="1" xfId="2" applyNumberFormat="1" applyFont="1" applyFill="1" applyBorder="1" applyAlignment="1">
      <alignment horizontal="right"/>
    </xf>
    <xf numFmtId="164" fontId="0" fillId="0" borderId="1" xfId="0" applyNumberFormat="1" applyFill="1" applyBorder="1"/>
    <xf numFmtId="0" fontId="3" fillId="0" borderId="11" xfId="0" applyFont="1" applyFill="1" applyBorder="1"/>
    <xf numFmtId="0" fontId="0" fillId="0" borderId="11" xfId="0" applyFill="1" applyBorder="1"/>
    <xf numFmtId="4" fontId="1" fillId="0" borderId="0" xfId="0" applyNumberFormat="1" applyFont="1" applyBorder="1"/>
    <xf numFmtId="4" fontId="1" fillId="0" borderId="0" xfId="0" applyNumberFormat="1" applyFont="1" applyBorder="1" applyAlignment="1"/>
    <xf numFmtId="4" fontId="5" fillId="0" borderId="0" xfId="0" applyNumberFormat="1" applyFont="1" applyBorder="1" applyAlignment="1"/>
    <xf numFmtId="167" fontId="1" fillId="0" borderId="2" xfId="0" applyNumberFormat="1" applyFont="1" applyBorder="1" applyAlignment="1">
      <alignment horizontal="center" wrapText="1"/>
    </xf>
    <xf numFmtId="4" fontId="5" fillId="0" borderId="0" xfId="0" applyNumberFormat="1" applyFont="1" applyBorder="1" applyAlignment="1">
      <alignment horizontal="left"/>
    </xf>
    <xf numFmtId="0" fontId="16" fillId="0" borderId="9" xfId="0" applyFont="1" applyBorder="1" applyAlignment="1" applyProtection="1">
      <alignment horizontal="center" vertical="center" wrapText="1"/>
      <protection locked="0"/>
    </xf>
    <xf numFmtId="0" fontId="2" fillId="0" borderId="1" xfId="0" applyFont="1" applyFill="1" applyBorder="1" applyAlignment="1">
      <alignment horizontal="center"/>
    </xf>
    <xf numFmtId="0" fontId="1" fillId="0" borderId="2" xfId="0" applyFont="1" applyBorder="1" applyAlignment="1">
      <alignment horizontal="center" wrapText="1"/>
    </xf>
    <xf numFmtId="0" fontId="1" fillId="0"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horizontal="center"/>
    </xf>
    <xf numFmtId="0" fontId="6" fillId="0" borderId="0" xfId="0" applyFont="1" applyAlignment="1">
      <alignment horizontal="center"/>
    </xf>
    <xf numFmtId="0" fontId="1" fillId="0" borderId="0" xfId="0" applyFont="1" applyFill="1" applyBorder="1" applyAlignment="1"/>
    <xf numFmtId="0" fontId="0" fillId="0" borderId="0" xfId="0" applyFill="1" applyBorder="1" applyAlignment="1"/>
    <xf numFmtId="0" fontId="2" fillId="0" borderId="0" xfId="0" applyFont="1" applyFill="1" applyBorder="1" applyAlignment="1">
      <alignment horizontal="center"/>
    </xf>
    <xf numFmtId="0" fontId="2" fillId="0" borderId="1" xfId="0" applyFont="1" applyFill="1" applyBorder="1" applyAlignment="1">
      <alignment horizontal="center" vertical="center"/>
    </xf>
    <xf numFmtId="0" fontId="1" fillId="0" borderId="0" xfId="0" applyFont="1" applyAlignment="1">
      <alignment wrapText="1"/>
    </xf>
    <xf numFmtId="0" fontId="0" fillId="0" borderId="6" xfId="0" applyBorder="1"/>
    <xf numFmtId="4" fontId="0" fillId="0" borderId="6" xfId="0" applyNumberFormat="1" applyBorder="1"/>
    <xf numFmtId="0" fontId="1" fillId="0" borderId="2" xfId="0" applyFont="1" applyBorder="1" applyAlignment="1">
      <alignment horizontal="center"/>
    </xf>
    <xf numFmtId="0" fontId="1" fillId="0" borderId="0" xfId="0" applyFont="1" applyAlignment="1">
      <alignment horizontal="left" indent="2"/>
    </xf>
    <xf numFmtId="0" fontId="8" fillId="0" borderId="0" xfId="0" applyFont="1" applyFill="1" applyAlignment="1"/>
    <xf numFmtId="0" fontId="0" fillId="0" borderId="1" xfId="0" applyFill="1" applyBorder="1"/>
    <xf numFmtId="0" fontId="2" fillId="0" borderId="0" xfId="0" applyFont="1" applyFill="1" applyBorder="1"/>
    <xf numFmtId="0" fontId="1" fillId="0" borderId="0" xfId="0" applyFont="1" applyFill="1" applyBorder="1"/>
    <xf numFmtId="0" fontId="0" fillId="0" borderId="1" xfId="0" applyBorder="1"/>
    <xf numFmtId="0" fontId="0" fillId="0" borderId="1" xfId="0" applyBorder="1" applyAlignment="1">
      <alignment horizontal="center"/>
    </xf>
    <xf numFmtId="0" fontId="2" fillId="0" borderId="6" xfId="0" applyFont="1" applyBorder="1"/>
    <xf numFmtId="165" fontId="0" fillId="0" borderId="6" xfId="1" applyNumberFormat="1" applyFont="1" applyBorder="1"/>
    <xf numFmtId="167" fontId="0" fillId="0" borderId="6" xfId="1" applyNumberFormat="1" applyFont="1" applyBorder="1"/>
    <xf numFmtId="4" fontId="0" fillId="0" borderId="6" xfId="1" applyNumberFormat="1" applyFont="1" applyBorder="1"/>
    <xf numFmtId="0" fontId="1" fillId="0" borderId="6" xfId="0" applyFont="1" applyBorder="1" applyAlignment="1">
      <alignment horizontal="center"/>
    </xf>
    <xf numFmtId="0" fontId="10" fillId="0" borderId="2" xfId="0" applyFont="1" applyBorder="1" applyAlignment="1">
      <alignment horizontal="center" wrapText="1"/>
    </xf>
    <xf numFmtId="0" fontId="1" fillId="0" borderId="1" xfId="0" applyFont="1" applyBorder="1" applyAlignment="1">
      <alignment horizontal="center"/>
    </xf>
    <xf numFmtId="0" fontId="1" fillId="0" borderId="7" xfId="0" applyFont="1" applyBorder="1" applyAlignment="1">
      <alignment horizontal="center"/>
    </xf>
    <xf numFmtId="0" fontId="1" fillId="0" borderId="7" xfId="0" applyFont="1" applyBorder="1" applyAlignment="1">
      <alignment horizontal="center" wrapText="1"/>
    </xf>
    <xf numFmtId="167" fontId="0" fillId="0" borderId="12" xfId="1" applyNumberFormat="1" applyFont="1" applyBorder="1"/>
    <xf numFmtId="167" fontId="2" fillId="0" borderId="3" xfId="0" applyNumberFormat="1" applyFont="1" applyBorder="1" applyAlignment="1">
      <alignment horizontal="center"/>
    </xf>
    <xf numFmtId="0" fontId="1" fillId="0" borderId="0" xfId="0" applyFont="1" applyAlignment="1">
      <alignment horizontal="center"/>
    </xf>
    <xf numFmtId="167" fontId="0" fillId="0" borderId="0" xfId="0" applyNumberFormat="1" applyBorder="1" applyAlignment="1">
      <alignment horizontal="center"/>
    </xf>
    <xf numFmtId="0" fontId="2" fillId="0" borderId="0" xfId="0" applyFont="1" applyBorder="1" applyAlignment="1">
      <alignment horizontal="left"/>
    </xf>
    <xf numFmtId="0" fontId="0" fillId="0" borderId="0" xfId="0" applyBorder="1" applyAlignment="1">
      <alignment horizontal="left"/>
    </xf>
    <xf numFmtId="0" fontId="1" fillId="0" borderId="0" xfId="0" applyFont="1" applyBorder="1" applyAlignment="1">
      <alignment horizontal="left"/>
    </xf>
    <xf numFmtId="0" fontId="1" fillId="4" borderId="7" xfId="0" applyFont="1" applyFill="1" applyBorder="1" applyAlignment="1">
      <alignment horizontal="center" wrapText="1"/>
    </xf>
    <xf numFmtId="0" fontId="0" fillId="4" borderId="1" xfId="0" applyFill="1" applyBorder="1"/>
    <xf numFmtId="0" fontId="1" fillId="5" borderId="7" xfId="0" applyFont="1" applyFill="1" applyBorder="1" applyAlignment="1">
      <alignment horizontal="center" wrapText="1"/>
    </xf>
    <xf numFmtId="0" fontId="0" fillId="5" borderId="1" xfId="0" applyFill="1" applyBorder="1"/>
    <xf numFmtId="0" fontId="1" fillId="4" borderId="1" xfId="0" applyFont="1" applyFill="1" applyBorder="1" applyAlignment="1">
      <alignment horizontal="center" wrapText="1"/>
    </xf>
    <xf numFmtId="0" fontId="0" fillId="5" borderId="1" xfId="0" applyFill="1" applyBorder="1" applyAlignment="1">
      <alignment horizontal="center"/>
    </xf>
    <xf numFmtId="0" fontId="1" fillId="4" borderId="1" xfId="0" applyFont="1" applyFill="1" applyBorder="1" applyAlignment="1">
      <alignment horizontal="center"/>
    </xf>
    <xf numFmtId="0" fontId="0" fillId="4" borderId="1" xfId="0" applyFill="1" applyBorder="1" applyAlignment="1">
      <alignment horizontal="center"/>
    </xf>
    <xf numFmtId="0" fontId="29" fillId="0" borderId="0" xfId="0" applyFont="1" applyAlignment="1">
      <alignment horizontal="center" wrapText="1"/>
    </xf>
    <xf numFmtId="0" fontId="24" fillId="0" borderId="0" xfId="0" applyFont="1" applyAlignment="1">
      <alignment horizontal="center"/>
    </xf>
    <xf numFmtId="0" fontId="26" fillId="0" borderId="0" xfId="0" applyFont="1" applyAlignment="1">
      <alignment horizontal="center" wrapText="1"/>
    </xf>
    <xf numFmtId="0" fontId="25" fillId="0" borderId="0" xfId="0" applyFont="1" applyAlignment="1">
      <alignment horizontal="center"/>
    </xf>
    <xf numFmtId="0" fontId="24" fillId="0" borderId="0" xfId="0" applyFont="1" applyAlignment="1">
      <alignment wrapText="1"/>
    </xf>
    <xf numFmtId="0" fontId="31" fillId="0" borderId="0" xfId="0" applyFont="1" applyFill="1" applyAlignment="1">
      <alignment wrapText="1"/>
    </xf>
    <xf numFmtId="0" fontId="32" fillId="0" borderId="0" xfId="0" applyFont="1" applyFill="1" applyAlignment="1">
      <alignment wrapText="1"/>
    </xf>
    <xf numFmtId="0" fontId="32" fillId="0" borderId="0" xfId="0" applyFont="1" applyAlignment="1">
      <alignment vertical="center" wrapText="1"/>
    </xf>
    <xf numFmtId="0" fontId="32" fillId="0" borderId="0" xfId="0" applyFont="1" applyAlignment="1">
      <alignment wrapText="1"/>
    </xf>
    <xf numFmtId="0" fontId="33" fillId="0" borderId="0" xfId="3" applyFont="1" applyAlignment="1" applyProtection="1">
      <alignment wrapText="1"/>
    </xf>
    <xf numFmtId="0" fontId="34" fillId="0" borderId="0" xfId="0" applyFont="1"/>
    <xf numFmtId="0" fontId="35" fillId="0" borderId="0" xfId="0" applyFont="1"/>
    <xf numFmtId="0" fontId="36" fillId="0" borderId="0" xfId="0" applyFont="1"/>
    <xf numFmtId="0" fontId="32" fillId="0" borderId="0" xfId="3" applyFont="1" applyAlignment="1" applyProtection="1">
      <alignment wrapText="1"/>
    </xf>
    <xf numFmtId="0" fontId="24" fillId="0" borderId="0" xfId="3" applyFont="1" applyAlignment="1" applyProtection="1">
      <alignment vertical="center" wrapText="1"/>
    </xf>
    <xf numFmtId="0" fontId="32" fillId="0" borderId="0" xfId="0" applyFont="1"/>
    <xf numFmtId="0" fontId="24" fillId="0" borderId="0" xfId="0" applyFont="1" applyAlignment="1">
      <alignment vertical="center" wrapText="1"/>
    </xf>
    <xf numFmtId="0" fontId="33" fillId="0" borderId="0" xfId="3" applyFont="1" applyAlignment="1" applyProtection="1">
      <alignment vertical="center" wrapText="1"/>
    </xf>
    <xf numFmtId="0" fontId="37" fillId="0" borderId="0" xfId="0" applyFont="1" applyAlignment="1">
      <alignment wrapText="1"/>
    </xf>
    <xf numFmtId="0" fontId="37" fillId="0" borderId="0" xfId="0" applyFont="1"/>
    <xf numFmtId="0" fontId="38" fillId="0" borderId="0" xfId="0" applyFont="1"/>
    <xf numFmtId="0" fontId="39" fillId="0" borderId="0" xfId="0" applyFont="1"/>
    <xf numFmtId="0" fontId="28" fillId="0" borderId="0" xfId="0" applyFont="1"/>
    <xf numFmtId="0" fontId="10" fillId="0" borderId="0" xfId="0" applyFont="1" applyAlignment="1">
      <alignment wrapText="1"/>
    </xf>
    <xf numFmtId="0" fontId="2" fillId="0" borderId="1" xfId="0" applyFont="1" applyFill="1" applyBorder="1" applyAlignment="1">
      <alignment horizontal="center" wrapText="1"/>
    </xf>
    <xf numFmtId="0" fontId="1" fillId="0" borderId="3" xfId="0" applyFont="1" applyFill="1" applyBorder="1" applyAlignment="1">
      <alignment horizontal="center" wrapText="1"/>
    </xf>
    <xf numFmtId="2" fontId="1" fillId="0" borderId="2" xfId="2" applyNumberFormat="1" applyFill="1" applyBorder="1"/>
    <xf numFmtId="2" fontId="1" fillId="0" borderId="0" xfId="2" applyNumberFormat="1" applyFill="1" applyBorder="1"/>
    <xf numFmtId="2" fontId="0" fillId="0" borderId="0" xfId="0" applyNumberFormat="1" applyFill="1"/>
    <xf numFmtId="166" fontId="0" fillId="0" borderId="2" xfId="0" applyNumberFormat="1" applyFill="1" applyBorder="1"/>
    <xf numFmtId="166" fontId="0" fillId="0" borderId="3" xfId="0" applyNumberFormat="1" applyFill="1" applyBorder="1"/>
    <xf numFmtId="2" fontId="0" fillId="0" borderId="3" xfId="0" applyNumberFormat="1" applyFill="1" applyBorder="1"/>
    <xf numFmtId="164" fontId="0" fillId="0" borderId="0" xfId="0" applyNumberFormat="1" applyFill="1"/>
    <xf numFmtId="2" fontId="0" fillId="0" borderId="2" xfId="0" applyNumberFormat="1" applyFill="1" applyBorder="1"/>
    <xf numFmtId="166" fontId="0" fillId="0" borderId="0" xfId="0" applyNumberFormat="1" applyFill="1"/>
    <xf numFmtId="2" fontId="0" fillId="0" borderId="0" xfId="0" applyNumberFormat="1" applyFill="1" applyBorder="1"/>
    <xf numFmtId="166" fontId="0" fillId="0" borderId="0" xfId="0" applyNumberFormat="1" applyFill="1" applyBorder="1"/>
    <xf numFmtId="164" fontId="2" fillId="0" borderId="0" xfId="0" applyNumberFormat="1" applyFont="1" applyFill="1" applyAlignment="1">
      <alignment horizontal="right"/>
    </xf>
    <xf numFmtId="166" fontId="1" fillId="0" borderId="2" xfId="2" applyNumberFormat="1" applyFill="1" applyBorder="1"/>
    <xf numFmtId="164" fontId="1" fillId="0" borderId="2" xfId="2" applyNumberFormat="1" applyFont="1" applyFill="1" applyBorder="1" applyAlignment="1">
      <alignment horizontal="right"/>
    </xf>
    <xf numFmtId="0" fontId="13" fillId="0" borderId="0" xfId="0" applyFont="1" applyAlignment="1">
      <alignment wrapText="1"/>
    </xf>
    <xf numFmtId="1" fontId="0" fillId="8" borderId="1" xfId="1" applyNumberFormat="1" applyFont="1" applyFill="1" applyBorder="1"/>
    <xf numFmtId="1" fontId="0" fillId="8" borderId="1" xfId="0" quotePrefix="1" applyNumberFormat="1" applyFill="1" applyBorder="1"/>
    <xf numFmtId="0" fontId="6" fillId="0" borderId="0" xfId="0" applyFont="1"/>
    <xf numFmtId="0" fontId="3" fillId="0" borderId="0" xfId="0" applyFont="1" applyAlignment="1">
      <alignment horizontal="center"/>
    </xf>
    <xf numFmtId="0" fontId="7" fillId="0" borderId="0" xfId="0" applyFont="1" applyAlignment="1">
      <alignment horizontal="center"/>
    </xf>
    <xf numFmtId="0" fontId="1" fillId="0" borderId="0" xfId="0" applyFont="1" applyAlignment="1" applyProtection="1">
      <alignment horizontal="left"/>
    </xf>
    <xf numFmtId="168" fontId="2" fillId="0" borderId="0" xfId="0" applyNumberFormat="1" applyFont="1" applyFill="1" applyProtection="1"/>
    <xf numFmtId="0" fontId="1" fillId="0" borderId="0" xfId="0" applyFont="1" applyBorder="1" applyAlignment="1">
      <alignment horizontal="center" wrapText="1"/>
    </xf>
    <xf numFmtId="0" fontId="1" fillId="0" borderId="0" xfId="0" applyFont="1" applyFill="1" applyBorder="1" applyAlignment="1">
      <alignment horizontal="center" wrapText="1"/>
    </xf>
    <xf numFmtId="167" fontId="41" fillId="0" borderId="0" xfId="0" applyNumberFormat="1" applyFont="1"/>
    <xf numFmtId="0" fontId="8" fillId="0" borderId="0" xfId="0" applyFont="1" applyFill="1" applyAlignment="1">
      <alignment horizontal="center"/>
    </xf>
    <xf numFmtId="0" fontId="0" fillId="10" borderId="1" xfId="0" applyFill="1" applyBorder="1" applyAlignment="1">
      <alignment horizontal="center"/>
    </xf>
    <xf numFmtId="44" fontId="0" fillId="0" borderId="2" xfId="2" applyFont="1" applyBorder="1" applyAlignment="1">
      <alignment horizontal="center"/>
    </xf>
    <xf numFmtId="0" fontId="1" fillId="0" borderId="0" xfId="0" quotePrefix="1" applyFont="1" applyFill="1"/>
    <xf numFmtId="44" fontId="0" fillId="0" borderId="0" xfId="2" applyFont="1" applyBorder="1"/>
    <xf numFmtId="44" fontId="0" fillId="0" borderId="0" xfId="0" applyNumberFormat="1" applyBorder="1"/>
    <xf numFmtId="0" fontId="1" fillId="0" borderId="1" xfId="0" applyFont="1" applyFill="1" applyBorder="1" applyAlignment="1">
      <alignment horizontal="center"/>
    </xf>
    <xf numFmtId="0" fontId="1" fillId="0" borderId="1" xfId="0" applyFont="1" applyFill="1" applyBorder="1"/>
    <xf numFmtId="0" fontId="1" fillId="0" borderId="1" xfId="0" applyFont="1" applyBorder="1"/>
    <xf numFmtId="0" fontId="2" fillId="0" borderId="1" xfId="0" applyFont="1" applyBorder="1" applyAlignment="1">
      <alignment horizontal="center"/>
    </xf>
    <xf numFmtId="0" fontId="1" fillId="0" borderId="0" xfId="0" applyFont="1" applyAlignment="1">
      <alignment horizontal="center"/>
    </xf>
    <xf numFmtId="43" fontId="1" fillId="0" borderId="0" xfId="1" applyAlignment="1">
      <alignment horizontal="center"/>
    </xf>
    <xf numFmtId="43" fontId="1" fillId="0" borderId="0" xfId="1" applyFont="1" applyAlignment="1">
      <alignment horizontal="left"/>
    </xf>
    <xf numFmtId="167" fontId="0" fillId="0" borderId="2" xfId="0" applyNumberFormat="1" applyFill="1" applyBorder="1"/>
    <xf numFmtId="0" fontId="0" fillId="0" borderId="3" xfId="0" applyFill="1" applyBorder="1" applyAlignment="1">
      <alignment horizontal="center"/>
    </xf>
    <xf numFmtId="167" fontId="0" fillId="0" borderId="0" xfId="0" applyNumberFormat="1" applyFill="1"/>
    <xf numFmtId="4" fontId="0" fillId="0" borderId="0" xfId="0" applyNumberFormat="1" applyFill="1"/>
    <xf numFmtId="167" fontId="0" fillId="0" borderId="0" xfId="1" applyNumberFormat="1" applyFont="1" applyFill="1"/>
    <xf numFmtId="167" fontId="1" fillId="0" borderId="0" xfId="0" applyNumberFormat="1" applyFont="1" applyFill="1" applyAlignment="1">
      <alignment horizontal="right"/>
    </xf>
    <xf numFmtId="165" fontId="0" fillId="0" borderId="0" xfId="1" applyNumberFormat="1" applyFont="1" applyFill="1" applyBorder="1"/>
    <xf numFmtId="167" fontId="0" fillId="0" borderId="0" xfId="1" applyNumberFormat="1" applyFont="1" applyFill="1" applyBorder="1"/>
    <xf numFmtId="4" fontId="0" fillId="0" borderId="0" xfId="1" applyNumberFormat="1" applyFont="1" applyFill="1"/>
    <xf numFmtId="167" fontId="0" fillId="0" borderId="2" xfId="1" applyNumberFormat="1" applyFont="1" applyFill="1" applyBorder="1"/>
    <xf numFmtId="4" fontId="0" fillId="0" borderId="0" xfId="1" applyNumberFormat="1" applyFont="1" applyFill="1" applyBorder="1"/>
    <xf numFmtId="44" fontId="0" fillId="0" borderId="2" xfId="2" applyFont="1" applyBorder="1"/>
    <xf numFmtId="44" fontId="0" fillId="0" borderId="3" xfId="2" applyFont="1" applyBorder="1"/>
    <xf numFmtId="44" fontId="19" fillId="0" borderId="3" xfId="2" applyFont="1" applyFill="1" applyBorder="1"/>
    <xf numFmtId="44" fontId="1" fillId="0" borderId="0" xfId="2" applyFont="1" applyFill="1" applyAlignment="1">
      <alignment horizontal="right"/>
    </xf>
    <xf numFmtId="0" fontId="1" fillId="0" borderId="0" xfId="0" applyFont="1" applyFill="1" applyBorder="1" applyAlignment="1">
      <alignment horizontal="left"/>
    </xf>
    <xf numFmtId="0" fontId="1" fillId="0" borderId="2" xfId="0" applyFont="1" applyFill="1" applyBorder="1" applyAlignment="1">
      <alignment horizontal="center"/>
    </xf>
    <xf numFmtId="0" fontId="1" fillId="0" borderId="0" xfId="0" applyFont="1" applyAlignment="1">
      <alignment horizontal="left" wrapText="1"/>
    </xf>
    <xf numFmtId="0" fontId="1" fillId="5" borderId="1" xfId="0" applyFont="1" applyFill="1" applyBorder="1" applyAlignment="1">
      <alignment horizontal="center"/>
    </xf>
    <xf numFmtId="0" fontId="1" fillId="0" borderId="1" xfId="0" quotePrefix="1" applyFont="1" applyBorder="1"/>
    <xf numFmtId="0" fontId="28" fillId="0" borderId="0" xfId="0" applyFont="1" applyFill="1"/>
    <xf numFmtId="0" fontId="28" fillId="0" borderId="0" xfId="0" applyFont="1" applyFill="1" applyAlignment="1">
      <alignment horizontal="center"/>
    </xf>
    <xf numFmtId="0" fontId="0" fillId="9" borderId="0" xfId="0" applyFill="1" applyAlignment="1">
      <alignment horizontal="left" indent="2"/>
    </xf>
    <xf numFmtId="1" fontId="0" fillId="9" borderId="2" xfId="0" applyNumberFormat="1" applyFill="1" applyBorder="1"/>
    <xf numFmtId="1" fontId="0" fillId="9" borderId="3" xfId="0" applyNumberFormat="1" applyFill="1" applyBorder="1"/>
    <xf numFmtId="1" fontId="0" fillId="9" borderId="0" xfId="0" applyNumberFormat="1" applyFill="1"/>
    <xf numFmtId="1" fontId="0" fillId="9" borderId="3" xfId="1" applyNumberFormat="1" applyFont="1" applyFill="1" applyBorder="1"/>
    <xf numFmtId="165" fontId="1" fillId="9" borderId="2" xfId="1" applyNumberFormat="1" applyFont="1" applyFill="1" applyBorder="1"/>
    <xf numFmtId="165" fontId="0" fillId="9" borderId="3" xfId="1" applyNumberFormat="1" applyFont="1" applyFill="1" applyBorder="1"/>
    <xf numFmtId="44" fontId="0" fillId="9" borderId="3" xfId="2" applyFont="1" applyFill="1" applyBorder="1"/>
    <xf numFmtId="0" fontId="1" fillId="0" borderId="5" xfId="0" applyFont="1" applyBorder="1" applyAlignment="1">
      <alignment horizontal="right"/>
    </xf>
    <xf numFmtId="3" fontId="2" fillId="0" borderId="2" xfId="0" applyNumberFormat="1" applyFont="1" applyFill="1" applyBorder="1" applyAlignment="1">
      <alignment horizontal="center"/>
    </xf>
    <xf numFmtId="0" fontId="0" fillId="0" borderId="2" xfId="0" applyFill="1" applyBorder="1" applyAlignment="1"/>
    <xf numFmtId="0" fontId="1" fillId="9" borderId="0" xfId="0" applyFont="1" applyFill="1" applyAlignment="1">
      <alignment horizontal="left" indent="2"/>
    </xf>
    <xf numFmtId="167" fontId="0" fillId="8" borderId="1" xfId="2" applyNumberFormat="1" applyFont="1" applyFill="1" applyBorder="1"/>
    <xf numFmtId="4" fontId="3" fillId="0" borderId="10" xfId="0" applyNumberFormat="1" applyFont="1" applyBorder="1" applyAlignment="1" applyProtection="1">
      <alignment horizontal="center"/>
      <protection locked="0"/>
    </xf>
    <xf numFmtId="4" fontId="3" fillId="0" borderId="2" xfId="0" applyNumberFormat="1" applyFont="1" applyBorder="1" applyAlignment="1" applyProtection="1">
      <alignment horizontal="center"/>
      <protection locked="0"/>
    </xf>
    <xf numFmtId="4" fontId="3" fillId="0" borderId="8" xfId="0" applyNumberFormat="1" applyFont="1" applyBorder="1" applyAlignment="1" applyProtection="1">
      <alignment horizont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lignment horizontal="center"/>
    </xf>
    <xf numFmtId="0" fontId="7" fillId="0" borderId="0" xfId="0" applyFont="1" applyAlignment="1">
      <alignment horizontal="center"/>
    </xf>
    <xf numFmtId="0" fontId="1" fillId="3" borderId="1" xfId="0" applyFont="1" applyFill="1" applyBorder="1" applyAlignment="1">
      <alignment wrapText="1"/>
    </xf>
    <xf numFmtId="0" fontId="0" fillId="3" borderId="1" xfId="0" applyFill="1" applyBorder="1" applyAlignment="1">
      <alignment wrapText="1"/>
    </xf>
    <xf numFmtId="0" fontId="7" fillId="0" borderId="0" xfId="0" applyFont="1" applyAlignment="1">
      <alignment horizontal="left"/>
    </xf>
    <xf numFmtId="0" fontId="3" fillId="0" borderId="0" xfId="0" applyFont="1" applyAlignment="1">
      <alignment horizontal="left"/>
    </xf>
    <xf numFmtId="0" fontId="1" fillId="0" borderId="0" xfId="0" applyFont="1" applyAlignment="1">
      <alignment horizontal="center"/>
    </xf>
    <xf numFmtId="0" fontId="1" fillId="0" borderId="0" xfId="0" applyFont="1" applyFill="1" applyAlignment="1">
      <alignment horizontal="center"/>
    </xf>
    <xf numFmtId="0" fontId="1" fillId="0" borderId="0" xfId="0" applyFont="1" applyFill="1" applyBorder="1" applyAlignment="1">
      <alignment horizontal="center"/>
    </xf>
    <xf numFmtId="0" fontId="6" fillId="0" borderId="0" xfId="0" applyFont="1" applyFill="1" applyBorder="1" applyAlignment="1">
      <alignment horizontal="center"/>
    </xf>
    <xf numFmtId="0" fontId="7" fillId="0" borderId="0" xfId="0" applyFont="1" applyFill="1" applyBorder="1" applyAlignment="1">
      <alignment horizontal="center"/>
    </xf>
    <xf numFmtId="0" fontId="0" fillId="0" borderId="15" xfId="0" applyBorder="1" applyAlignment="1">
      <alignment horizontal="left"/>
    </xf>
    <xf numFmtId="0" fontId="0" fillId="0" borderId="16" xfId="0"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40" fillId="0" borderId="0" xfId="0" applyFont="1" applyBorder="1" applyAlignment="1">
      <alignment horizontal="left"/>
    </xf>
    <xf numFmtId="0" fontId="2" fillId="6" borderId="4" xfId="0" applyFont="1" applyFill="1" applyBorder="1" applyAlignment="1">
      <alignment horizontal="left" wrapText="1"/>
    </xf>
    <xf numFmtId="0" fontId="2" fillId="6" borderId="5" xfId="0" applyFont="1" applyFill="1" applyBorder="1" applyAlignment="1">
      <alignment horizontal="left" wrapText="1"/>
    </xf>
    <xf numFmtId="0" fontId="0" fillId="0" borderId="13" xfId="0" applyBorder="1" applyAlignment="1">
      <alignment horizontal="left"/>
    </xf>
    <xf numFmtId="0" fontId="0" fillId="0" borderId="14" xfId="0" applyBorder="1" applyAlignment="1">
      <alignment horizontal="left"/>
    </xf>
    <xf numFmtId="167" fontId="1" fillId="0" borderId="2" xfId="0" applyNumberFormat="1" applyFont="1" applyBorder="1" applyAlignment="1">
      <alignment horizontal="center"/>
    </xf>
    <xf numFmtId="4" fontId="1" fillId="0" borderId="2" xfId="0" applyNumberFormat="1" applyFont="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left"/>
    </xf>
    <xf numFmtId="167" fontId="0" fillId="0" borderId="2" xfId="0" applyNumberFormat="1" applyBorder="1" applyAlignment="1">
      <alignment horizontal="center"/>
    </xf>
    <xf numFmtId="0" fontId="1" fillId="0" borderId="2" xfId="0" applyFont="1" applyBorder="1" applyAlignment="1">
      <alignment horizontal="left"/>
    </xf>
    <xf numFmtId="0" fontId="0" fillId="0" borderId="2" xfId="0" applyBorder="1" applyAlignment="1">
      <alignment horizontal="left"/>
    </xf>
    <xf numFmtId="0" fontId="8" fillId="0" borderId="0" xfId="0" applyFont="1" applyAlignment="1">
      <alignment horizontal="center"/>
    </xf>
    <xf numFmtId="0" fontId="4" fillId="0" borderId="0" xfId="0" applyFont="1" applyAlignment="1">
      <alignment horizontal="center"/>
    </xf>
    <xf numFmtId="0" fontId="20" fillId="7" borderId="0" xfId="0" applyFont="1" applyFill="1" applyAlignment="1">
      <alignment horizontal="center"/>
    </xf>
    <xf numFmtId="0" fontId="8" fillId="0" borderId="0" xfId="0" applyFont="1" applyAlignment="1">
      <alignment horizontal="left"/>
    </xf>
    <xf numFmtId="0" fontId="0" fillId="0" borderId="9" xfId="0" applyFill="1" applyBorder="1" applyAlignment="1">
      <alignment horizontal="center"/>
    </xf>
    <xf numFmtId="0" fontId="0" fillId="0" borderId="7" xfId="0"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1" fillId="4" borderId="4" xfId="0" applyFont="1" applyFill="1" applyBorder="1" applyAlignment="1">
      <alignment horizontal="center"/>
    </xf>
    <xf numFmtId="0" fontId="1" fillId="4" borderId="3" xfId="0" applyFont="1" applyFill="1" applyBorder="1" applyAlignment="1">
      <alignment horizontal="center"/>
    </xf>
    <xf numFmtId="0" fontId="1" fillId="4" borderId="5" xfId="0" applyFont="1" applyFill="1" applyBorder="1" applyAlignment="1">
      <alignment horizontal="center"/>
    </xf>
    <xf numFmtId="0" fontId="8" fillId="0" borderId="0" xfId="0" applyFont="1" applyBorder="1" applyAlignment="1">
      <alignment horizontal="left" wrapText="1"/>
    </xf>
    <xf numFmtId="0" fontId="0" fillId="0" borderId="0" xfId="0" applyAlignment="1">
      <alignment horizontal="left" wrapText="1"/>
    </xf>
    <xf numFmtId="0" fontId="20" fillId="0" borderId="0" xfId="0" applyFont="1" applyAlignment="1">
      <alignment horizontal="left" wrapText="1"/>
    </xf>
    <xf numFmtId="0" fontId="20" fillId="0" borderId="0" xfId="0" applyFont="1" applyAlignment="1">
      <alignment horizontal="center"/>
    </xf>
    <xf numFmtId="0" fontId="14" fillId="0" borderId="0" xfId="0" applyFont="1" applyAlignment="1">
      <alignment horizontal="center"/>
    </xf>
    <xf numFmtId="0" fontId="20" fillId="0" borderId="0" xfId="0" applyFont="1" applyAlignment="1">
      <alignment horizontal="left"/>
    </xf>
    <xf numFmtId="4" fontId="0" fillId="0" borderId="2" xfId="1" applyNumberFormat="1" applyFont="1" applyFill="1" applyBorder="1"/>
    <xf numFmtId="0" fontId="0" fillId="0" borderId="0" xfId="0" applyFill="1" applyAlignment="1">
      <alignment horizontal="left" indent="1"/>
    </xf>
    <xf numFmtId="165" fontId="0" fillId="0" borderId="2" xfId="1" applyNumberFormat="1" applyFont="1" applyFill="1" applyBorder="1"/>
    <xf numFmtId="165" fontId="0" fillId="0" borderId="3" xfId="1" applyNumberFormat="1" applyFont="1" applyFill="1" applyBorder="1"/>
    <xf numFmtId="167" fontId="0" fillId="0" borderId="3" xfId="0" applyNumberFormat="1" applyFill="1" applyBorder="1"/>
    <xf numFmtId="0" fontId="2" fillId="0" borderId="0" xfId="0" applyFont="1" applyFill="1" applyAlignment="1"/>
    <xf numFmtId="167" fontId="0" fillId="0" borderId="0" xfId="0" applyNumberFormat="1" applyFill="1" applyBorder="1"/>
    <xf numFmtId="0" fontId="2" fillId="0" borderId="0" xfId="0" applyFont="1" applyFill="1" applyAlignment="1">
      <alignment horizontal="right"/>
    </xf>
    <xf numFmtId="0" fontId="16" fillId="0" borderId="0" xfId="0" applyFont="1" applyFill="1" applyAlignment="1">
      <alignment horizontal="left" wrapText="1"/>
    </xf>
    <xf numFmtId="0" fontId="17" fillId="0" borderId="0" xfId="0" applyFont="1" applyFill="1"/>
    <xf numFmtId="0" fontId="16" fillId="0" borderId="0" xfId="0" applyFont="1" applyFill="1"/>
    <xf numFmtId="167" fontId="16" fillId="0" borderId="0" xfId="0" applyNumberFormat="1" applyFont="1" applyFill="1"/>
    <xf numFmtId="0" fontId="1" fillId="0" borderId="9" xfId="0" applyFont="1" applyFill="1" applyBorder="1" applyAlignment="1">
      <alignment horizontal="center" wrapText="1"/>
    </xf>
    <xf numFmtId="0" fontId="0" fillId="0" borderId="7" xfId="0" applyFill="1" applyBorder="1" applyAlignment="1">
      <alignment horizontal="center" wrapText="1"/>
    </xf>
    <xf numFmtId="0" fontId="1" fillId="0" borderId="7" xfId="0" applyFont="1" applyFill="1" applyBorder="1" applyAlignment="1">
      <alignment horizontal="center" wrapText="1"/>
    </xf>
    <xf numFmtId="49" fontId="0" fillId="0" borderId="1" xfId="0" applyNumberFormat="1" applyFill="1" applyBorder="1" applyAlignment="1">
      <alignment horizontal="center"/>
    </xf>
    <xf numFmtId="49" fontId="1" fillId="0" borderId="1" xfId="0" applyNumberFormat="1" applyFont="1" applyFill="1" applyBorder="1" applyAlignment="1">
      <alignment horizontal="center"/>
    </xf>
  </cellXfs>
  <cellStyles count="5">
    <cellStyle name="Comma" xfId="1" builtinId="3"/>
    <cellStyle name="Currency" xfId="2" builtinId="4"/>
    <cellStyle name="Hyperlink 2" xfId="3"/>
    <cellStyle name="Normal" xfId="0" builtinId="0"/>
    <cellStyle name="Percent" xfId="4" builtinId="5"/>
  </cellStyles>
  <dxfs count="0"/>
  <tableStyles count="0" defaultTableStyle="TableStyleMedium9" defaultPivotStyle="PivotStyleLight16"/>
  <colors>
    <mruColors>
      <color rgb="FFF9A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798830</xdr:colOff>
      <xdr:row>2</xdr:row>
      <xdr:rowOff>574675</xdr:rowOff>
    </xdr:from>
    <xdr:to>
      <xdr:col>1</xdr:col>
      <xdr:colOff>2474696</xdr:colOff>
      <xdr:row>2</xdr:row>
      <xdr:rowOff>1724707</xdr:rowOff>
    </xdr:to>
    <xdr:sp macro="" textlink="">
      <xdr:nvSpPr>
        <xdr:cNvPr id="1025" name="Text Box 1">
          <a:extLst>
            <a:ext uri="{FF2B5EF4-FFF2-40B4-BE49-F238E27FC236}">
              <a16:creationId xmlns:a16="http://schemas.microsoft.com/office/drawing/2014/main" xmlns="" id="{00000000-0008-0000-0400-000001040000}"/>
            </a:ext>
          </a:extLst>
        </xdr:cNvPr>
        <xdr:cNvSpPr txBox="1">
          <a:spLocks noChangeArrowheads="1"/>
        </xdr:cNvSpPr>
      </xdr:nvSpPr>
      <xdr:spPr bwMode="auto">
        <a:xfrm>
          <a:off x="1281430" y="1247775"/>
          <a:ext cx="1675866" cy="1150032"/>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r>
            <a:rPr lang="en-US" sz="1000" b="1" i="0" strike="noStrike">
              <a:solidFill>
                <a:srgbClr val="000000"/>
              </a:solidFill>
              <a:latin typeface="Arial"/>
              <a:cs typeface="Arial"/>
            </a:rPr>
            <a:t>Maximum Points</a:t>
          </a:r>
        </a:p>
        <a:p>
          <a:pPr algn="ctr" rtl="0">
            <a:defRPr sz="1000"/>
          </a:pPr>
          <a:r>
            <a:rPr lang="en-US" sz="1000" b="1" i="0" strike="noStrike">
              <a:solidFill>
                <a:srgbClr val="000000"/>
              </a:solidFill>
              <a:latin typeface="Arial"/>
              <a:cs typeface="Arial"/>
            </a:rPr>
            <a:t>100</a:t>
          </a:r>
        </a:p>
        <a:p>
          <a:pPr algn="ctr" rtl="0">
            <a:defRPr sz="1000"/>
          </a:pPr>
          <a:r>
            <a:rPr lang="en-US" sz="1000" b="1" i="0" u="sng" strike="noStrike">
              <a:solidFill>
                <a:srgbClr val="000000"/>
              </a:solidFill>
              <a:latin typeface="Arial"/>
              <a:cs typeface="Arial"/>
            </a:rPr>
            <a:t>High Points Wins Contract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http://www.michigan.gov/mde/0,4615,7-140-43092_50144-200565--,00.html" TargetMode="External"/><Relationship Id="rId7" Type="http://schemas.openxmlformats.org/officeDocument/2006/relationships/printerSettings" Target="../printerSettings/printerSettings23.bin"/><Relationship Id="rId2" Type="http://schemas.openxmlformats.org/officeDocument/2006/relationships/hyperlink" Target="http://www.michigan.gov/mde/0,4615,7-140-43092_25656---,00.html" TargetMode="External"/><Relationship Id="rId1" Type="http://schemas.openxmlformats.org/officeDocument/2006/relationships/hyperlink" Target="http://www.michigan.gov/mde/0,1607,7-140-43092_34491---,00.html" TargetMode="External"/><Relationship Id="rId6" Type="http://schemas.openxmlformats.org/officeDocument/2006/relationships/hyperlink" Target="https://www.fns.usda.gov/school-meals/policy" TargetMode="External"/><Relationship Id="rId5" Type="http://schemas.openxmlformats.org/officeDocument/2006/relationships/hyperlink" Target="http://www.fns.usda.gov/cnd/Governance/Legislation/nutritionstandards.htm" TargetMode="External"/><Relationship Id="rId4" Type="http://schemas.openxmlformats.org/officeDocument/2006/relationships/hyperlink" Target="http://www.michigan.gov/mde/0,4615,7-140-43092_50144-194515--,00.html"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showGridLines="0" tabSelected="1" zoomScaleNormal="100" workbookViewId="0">
      <selection activeCell="A5" sqref="A5"/>
    </sheetView>
  </sheetViews>
  <sheetFormatPr defaultRowHeight="12.75" x14ac:dyDescent="0.2"/>
  <cols>
    <col min="1" max="1" width="83.42578125" customWidth="1"/>
  </cols>
  <sheetData>
    <row r="1" spans="1:12" ht="26.25" customHeight="1" x14ac:dyDescent="0.4">
      <c r="A1" s="126" t="s">
        <v>110</v>
      </c>
      <c r="B1" s="123"/>
      <c r="C1" s="123"/>
      <c r="D1" s="123"/>
      <c r="E1" s="123"/>
      <c r="F1" s="123"/>
      <c r="G1" s="123"/>
      <c r="H1" s="123"/>
      <c r="I1" s="123"/>
    </row>
    <row r="3" spans="1:12" ht="47.25" x14ac:dyDescent="0.25">
      <c r="A3" s="251" t="s">
        <v>330</v>
      </c>
      <c r="B3" s="139"/>
      <c r="C3" s="139"/>
      <c r="D3" s="139"/>
      <c r="E3" s="139"/>
      <c r="F3" s="139"/>
      <c r="G3" s="139"/>
      <c r="H3" s="139"/>
      <c r="I3" s="139"/>
      <c r="J3" s="139"/>
      <c r="K3" s="139"/>
      <c r="L3" s="139"/>
    </row>
    <row r="4" spans="1:12" ht="15" x14ac:dyDescent="0.2">
      <c r="A4" s="139"/>
      <c r="B4" s="139"/>
      <c r="C4" s="139"/>
      <c r="D4" s="139"/>
      <c r="E4" s="139"/>
      <c r="F4" s="139"/>
      <c r="G4" s="139"/>
      <c r="H4" s="139"/>
      <c r="I4" s="139"/>
      <c r="J4" s="139"/>
      <c r="K4" s="139"/>
      <c r="L4" s="139"/>
    </row>
    <row r="5" spans="1:12" ht="78.75" x14ac:dyDescent="0.25">
      <c r="A5" s="251" t="s">
        <v>331</v>
      </c>
      <c r="B5" s="139"/>
      <c r="C5" s="139"/>
      <c r="D5" s="139"/>
      <c r="E5" s="139"/>
      <c r="F5" s="139"/>
      <c r="G5" s="139"/>
      <c r="H5" s="139"/>
      <c r="I5" s="139"/>
      <c r="J5" s="139"/>
      <c r="K5" s="139"/>
      <c r="L5" s="139"/>
    </row>
    <row r="6" spans="1:12" ht="15.75" x14ac:dyDescent="0.25">
      <c r="A6" s="36"/>
      <c r="B6" s="139"/>
      <c r="C6" s="139"/>
      <c r="D6" s="139"/>
      <c r="E6" s="139"/>
      <c r="F6" s="139"/>
      <c r="G6" s="139"/>
      <c r="H6" s="139"/>
      <c r="I6" s="139"/>
      <c r="J6" s="139"/>
      <c r="K6" s="139"/>
      <c r="L6" s="139"/>
    </row>
    <row r="7" spans="1:12" ht="30.75" customHeight="1" x14ac:dyDescent="0.25">
      <c r="A7" s="251" t="s">
        <v>332</v>
      </c>
      <c r="B7" s="139"/>
      <c r="C7" s="139"/>
      <c r="D7" s="139"/>
      <c r="E7" s="139"/>
      <c r="F7" s="139"/>
      <c r="G7" s="139"/>
      <c r="H7" s="139"/>
      <c r="I7" s="139"/>
      <c r="J7" s="139"/>
      <c r="K7" s="139"/>
      <c r="L7" s="139"/>
    </row>
    <row r="8" spans="1:12" ht="15.75" x14ac:dyDescent="0.25">
      <c r="A8" s="251"/>
      <c r="B8" s="139"/>
      <c r="C8" s="139"/>
      <c r="D8" s="139"/>
      <c r="E8" s="139"/>
      <c r="F8" s="139"/>
      <c r="G8" s="139"/>
      <c r="H8" s="139"/>
      <c r="I8" s="139"/>
      <c r="J8" s="139"/>
      <c r="K8" s="139"/>
      <c r="L8" s="139"/>
    </row>
    <row r="9" spans="1:12" ht="31.5" x14ac:dyDescent="0.25">
      <c r="A9" s="251" t="s">
        <v>333</v>
      </c>
      <c r="B9" s="139"/>
      <c r="C9" s="139"/>
      <c r="D9" s="139"/>
      <c r="E9" s="139"/>
      <c r="F9" s="139"/>
      <c r="G9" s="139"/>
      <c r="H9" s="139"/>
      <c r="I9" s="139"/>
      <c r="J9" s="139"/>
      <c r="K9" s="139"/>
      <c r="L9" s="139"/>
    </row>
    <row r="10" spans="1:12" ht="15.75" x14ac:dyDescent="0.25">
      <c r="A10" s="251"/>
      <c r="B10" s="139"/>
      <c r="C10" s="139"/>
      <c r="D10" s="139"/>
      <c r="E10" s="139"/>
      <c r="F10" s="139"/>
      <c r="G10" s="139"/>
      <c r="H10" s="139"/>
      <c r="I10" s="139"/>
      <c r="J10" s="139"/>
      <c r="K10" s="139"/>
      <c r="L10" s="139"/>
    </row>
    <row r="11" spans="1:12" ht="63" x14ac:dyDescent="0.25">
      <c r="A11" s="251" t="s">
        <v>334</v>
      </c>
      <c r="B11" s="139"/>
      <c r="C11" s="139"/>
      <c r="D11" s="139"/>
      <c r="E11" s="139"/>
      <c r="F11" s="139"/>
      <c r="G11" s="139"/>
      <c r="H11" s="139"/>
      <c r="I11" s="139"/>
      <c r="J11" s="139"/>
      <c r="K11" s="139"/>
      <c r="L11" s="139"/>
    </row>
    <row r="12" spans="1:12" ht="15.75" x14ac:dyDescent="0.25">
      <c r="A12" s="36"/>
      <c r="B12" s="139"/>
      <c r="C12" s="139"/>
      <c r="D12" s="139"/>
      <c r="E12" s="139"/>
      <c r="F12" s="139"/>
      <c r="G12" s="139"/>
      <c r="H12" s="139"/>
      <c r="I12" s="139"/>
      <c r="J12" s="139"/>
      <c r="K12" s="139"/>
      <c r="L12" s="139"/>
    </row>
    <row r="13" spans="1:12" ht="15.75" x14ac:dyDescent="0.25">
      <c r="A13" s="36"/>
      <c r="B13" s="139"/>
      <c r="C13" s="139"/>
      <c r="D13" s="139"/>
      <c r="E13" s="139"/>
      <c r="F13" s="139"/>
      <c r="G13" s="139"/>
      <c r="H13" s="139"/>
      <c r="I13" s="139"/>
      <c r="J13" s="139"/>
      <c r="K13" s="139"/>
      <c r="L13" s="139"/>
    </row>
    <row r="14" spans="1:12" ht="15" x14ac:dyDescent="0.2">
      <c r="A14" s="139"/>
      <c r="B14" s="139"/>
      <c r="C14" s="139"/>
      <c r="D14" s="139"/>
      <c r="E14" s="139"/>
      <c r="F14" s="139"/>
      <c r="G14" s="139"/>
      <c r="H14" s="139"/>
      <c r="I14" s="139"/>
      <c r="J14" s="139"/>
      <c r="K14" s="139"/>
      <c r="L14" s="139"/>
    </row>
    <row r="15" spans="1:12" ht="15.75" x14ac:dyDescent="0.25">
      <c r="A15" s="36"/>
      <c r="B15" s="139"/>
      <c r="C15" s="139"/>
      <c r="D15" s="139"/>
      <c r="E15" s="139"/>
      <c r="F15" s="139"/>
      <c r="G15" s="139"/>
      <c r="H15" s="139"/>
      <c r="I15" s="139"/>
      <c r="J15" s="139"/>
      <c r="K15" s="139"/>
      <c r="L15" s="139"/>
    </row>
    <row r="16" spans="1:12" ht="15.75" x14ac:dyDescent="0.25">
      <c r="A16" s="36"/>
      <c r="B16" s="139"/>
      <c r="C16" s="139"/>
      <c r="D16" s="139"/>
      <c r="E16" s="139"/>
      <c r="F16" s="139"/>
      <c r="G16" s="139"/>
      <c r="H16" s="139"/>
      <c r="I16" s="139"/>
      <c r="J16" s="139"/>
      <c r="K16" s="139"/>
      <c r="L16" s="139"/>
    </row>
    <row r="17" spans="1:12" ht="15.75" x14ac:dyDescent="0.25">
      <c r="A17" s="36"/>
      <c r="B17" s="139"/>
      <c r="C17" s="139"/>
      <c r="D17" s="139"/>
      <c r="E17" s="139"/>
      <c r="F17" s="139"/>
      <c r="G17" s="139"/>
      <c r="H17" s="139"/>
      <c r="I17" s="139"/>
      <c r="J17" s="139"/>
      <c r="K17" s="139"/>
      <c r="L17" s="139"/>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activeCell="A12" sqref="A12"/>
    </sheetView>
  </sheetViews>
  <sheetFormatPr defaultRowHeight="12.75" x14ac:dyDescent="0.2"/>
  <cols>
    <col min="1" max="1" width="43.85546875" customWidth="1"/>
    <col min="2" max="2" width="12.85546875" customWidth="1"/>
    <col min="3" max="3" width="9.140625" style="86" customWidth="1"/>
    <col min="4" max="4" width="11.85546875" style="86" customWidth="1"/>
    <col min="5" max="5" width="11" style="92" customWidth="1"/>
    <col min="6" max="6" width="10.7109375" style="92" customWidth="1"/>
    <col min="7" max="7" width="10.140625" style="92" customWidth="1"/>
    <col min="8" max="8" width="26.85546875" style="86" customWidth="1"/>
  </cols>
  <sheetData>
    <row r="1" spans="1:9" ht="15.75" x14ac:dyDescent="0.25">
      <c r="A1" s="129" t="s">
        <v>244</v>
      </c>
      <c r="B1" s="129"/>
      <c r="D1" s="129"/>
      <c r="E1" s="129"/>
      <c r="F1" s="129"/>
      <c r="G1" s="129"/>
      <c r="H1" s="129"/>
    </row>
    <row r="2" spans="1:9" ht="15.75" x14ac:dyDescent="0.25">
      <c r="A2" s="129" t="s">
        <v>167</v>
      </c>
      <c r="B2" s="129"/>
      <c r="C2" s="129"/>
      <c r="D2" s="129"/>
      <c r="E2" s="129"/>
      <c r="F2" s="129"/>
      <c r="G2" s="129"/>
      <c r="H2" s="129"/>
    </row>
    <row r="3" spans="1:9" ht="15.75" x14ac:dyDescent="0.25">
      <c r="A3" s="127" t="s">
        <v>0</v>
      </c>
      <c r="B3" s="127"/>
      <c r="C3" s="127"/>
      <c r="D3" s="127"/>
      <c r="E3" s="127"/>
      <c r="F3" s="127"/>
      <c r="G3" s="127"/>
      <c r="H3" s="30"/>
    </row>
    <row r="4" spans="1:9" ht="15.75" x14ac:dyDescent="0.25">
      <c r="A4" s="18"/>
      <c r="B4" s="18"/>
      <c r="C4" s="97"/>
      <c r="D4" s="97"/>
      <c r="E4" s="160"/>
      <c r="F4" s="161"/>
      <c r="G4" s="162"/>
    </row>
    <row r="5" spans="1:9" ht="27.75" customHeight="1" x14ac:dyDescent="0.2">
      <c r="A5" s="2"/>
      <c r="B5" s="2"/>
      <c r="C5" s="336" t="s">
        <v>245</v>
      </c>
      <c r="D5" s="336"/>
      <c r="E5" s="337" t="s">
        <v>246</v>
      </c>
      <c r="F5" s="337"/>
      <c r="G5" s="337"/>
      <c r="H5" s="163" t="s">
        <v>247</v>
      </c>
    </row>
    <row r="6" spans="1:9" x14ac:dyDescent="0.2">
      <c r="A6" s="7" t="s">
        <v>119</v>
      </c>
      <c r="B6" s="7" t="s">
        <v>61</v>
      </c>
      <c r="C6" s="98" t="s">
        <v>41</v>
      </c>
      <c r="D6" s="98" t="s">
        <v>62</v>
      </c>
      <c r="E6" s="137" t="s">
        <v>39</v>
      </c>
      <c r="F6" s="137" t="s">
        <v>48</v>
      </c>
      <c r="G6" s="137" t="s">
        <v>40</v>
      </c>
      <c r="H6" s="88" t="s">
        <v>120</v>
      </c>
    </row>
    <row r="7" spans="1:9" x14ac:dyDescent="0.2">
      <c r="A7" s="6" t="s">
        <v>193</v>
      </c>
      <c r="B7" s="13"/>
      <c r="H7" s="89"/>
    </row>
    <row r="8" spans="1:9" x14ac:dyDescent="0.2">
      <c r="A8" s="152" t="s">
        <v>363</v>
      </c>
      <c r="B8" s="154">
        <v>464</v>
      </c>
      <c r="C8" s="282">
        <v>2</v>
      </c>
      <c r="D8" s="282">
        <v>1.75</v>
      </c>
      <c r="E8" s="283">
        <f>414/23</f>
        <v>18</v>
      </c>
      <c r="F8" s="283">
        <f>1246/23</f>
        <v>54.173913043478258</v>
      </c>
      <c r="G8" s="283">
        <f>318/23</f>
        <v>13.826086956521738</v>
      </c>
      <c r="H8" s="279"/>
      <c r="I8" s="23"/>
    </row>
    <row r="9" spans="1:9" x14ac:dyDescent="0.2">
      <c r="A9" s="152" t="s">
        <v>355</v>
      </c>
      <c r="B9" s="154">
        <v>426</v>
      </c>
      <c r="C9" s="282">
        <v>2</v>
      </c>
      <c r="D9" s="282">
        <v>1.75</v>
      </c>
      <c r="E9" s="283">
        <f>355/23</f>
        <v>15.434782608695652</v>
      </c>
      <c r="F9" s="283">
        <f>1069/23</f>
        <v>46.478260869565219</v>
      </c>
      <c r="G9" s="283">
        <f>240/23</f>
        <v>10.434782608695652</v>
      </c>
      <c r="H9" s="279"/>
      <c r="I9" s="23"/>
    </row>
    <row r="10" spans="1:9" x14ac:dyDescent="0.2">
      <c r="A10" s="152" t="s">
        <v>354</v>
      </c>
      <c r="B10" s="154">
        <v>608</v>
      </c>
      <c r="C10" s="282">
        <v>2</v>
      </c>
      <c r="D10" s="282">
        <v>1.75</v>
      </c>
      <c r="E10" s="283">
        <f>299/23</f>
        <v>13</v>
      </c>
      <c r="F10" s="283">
        <f>1337/23</f>
        <v>58.130434782608695</v>
      </c>
      <c r="G10" s="283">
        <f>136/23</f>
        <v>5.9130434782608692</v>
      </c>
      <c r="H10" s="279"/>
      <c r="I10" s="23"/>
    </row>
    <row r="11" spans="1:9" x14ac:dyDescent="0.2">
      <c r="A11" s="152" t="s">
        <v>430</v>
      </c>
      <c r="B11" s="154">
        <v>494</v>
      </c>
      <c r="C11" s="282">
        <v>2</v>
      </c>
      <c r="D11" s="282">
        <v>2</v>
      </c>
      <c r="E11" s="283">
        <f>221/23</f>
        <v>9.6086956521739122</v>
      </c>
      <c r="F11" s="283">
        <f>1201/23</f>
        <v>52.217391304347828</v>
      </c>
      <c r="G11" s="283">
        <f>189/23</f>
        <v>8.2173913043478262</v>
      </c>
      <c r="H11" s="279"/>
      <c r="I11" s="23"/>
    </row>
    <row r="12" spans="1:9" x14ac:dyDescent="0.2">
      <c r="A12" s="152" t="s">
        <v>324</v>
      </c>
      <c r="B12" s="154">
        <v>494</v>
      </c>
      <c r="C12" s="282">
        <v>2</v>
      </c>
      <c r="D12" s="282">
        <v>2</v>
      </c>
      <c r="E12" s="283">
        <f>90/23</f>
        <v>3.9130434782608696</v>
      </c>
      <c r="F12" s="283">
        <f>759/23</f>
        <v>33</v>
      </c>
      <c r="G12" s="283">
        <f>129/23</f>
        <v>5.6086956521739131</v>
      </c>
      <c r="H12" s="279"/>
      <c r="I12" s="23"/>
    </row>
    <row r="13" spans="1:9" x14ac:dyDescent="0.2">
      <c r="A13" s="152" t="s">
        <v>356</v>
      </c>
      <c r="B13" s="154">
        <v>912</v>
      </c>
      <c r="C13" s="282">
        <v>2</v>
      </c>
      <c r="D13" s="282">
        <v>2</v>
      </c>
      <c r="E13" s="283">
        <f>299/23</f>
        <v>13</v>
      </c>
      <c r="F13" s="283">
        <f>1576/23</f>
        <v>68.521739130434781</v>
      </c>
      <c r="G13" s="283">
        <f>265/23</f>
        <v>11.521739130434783</v>
      </c>
      <c r="H13" s="279"/>
      <c r="I13" s="23"/>
    </row>
    <row r="14" spans="1:9" ht="13.5" customHeight="1" x14ac:dyDescent="0.2">
      <c r="A14" s="152"/>
      <c r="B14" s="281"/>
      <c r="C14" s="282"/>
      <c r="D14" s="282"/>
      <c r="E14" s="283"/>
      <c r="F14" s="283"/>
      <c r="G14" s="283"/>
      <c r="H14" s="279"/>
      <c r="I14" s="23"/>
    </row>
    <row r="15" spans="1:9" x14ac:dyDescent="0.2">
      <c r="A15" s="23"/>
      <c r="B15" s="23"/>
      <c r="C15" s="277"/>
      <c r="D15" s="277"/>
      <c r="E15" s="285"/>
      <c r="F15" s="285"/>
      <c r="G15" s="285"/>
      <c r="H15" s="279"/>
      <c r="I15" s="23"/>
    </row>
    <row r="16" spans="1:9" x14ac:dyDescent="0.2">
      <c r="A16" s="152" t="s">
        <v>37</v>
      </c>
      <c r="B16" s="23"/>
      <c r="C16" s="277"/>
      <c r="D16" s="277"/>
      <c r="E16" s="278">
        <f>SUM(E8:E15)</f>
        <v>72.956521739130437</v>
      </c>
      <c r="F16" s="278">
        <f>SUM(F8:F15)</f>
        <v>312.52173913043475</v>
      </c>
      <c r="G16" s="278">
        <f>SUM(G8:G15)</f>
        <v>55.521739130434781</v>
      </c>
      <c r="H16" s="279">
        <v>0</v>
      </c>
      <c r="I16" s="23"/>
    </row>
    <row r="17" spans="1:8" x14ac:dyDescent="0.2">
      <c r="A17" s="140"/>
      <c r="H17" s="90"/>
    </row>
    <row r="18" spans="1:8" x14ac:dyDescent="0.2">
      <c r="A18" s="187" t="s">
        <v>191</v>
      </c>
      <c r="B18" s="177"/>
      <c r="C18" s="105"/>
      <c r="D18" s="105"/>
      <c r="E18" s="178"/>
      <c r="F18" s="178"/>
      <c r="G18" s="178"/>
      <c r="H18" s="89"/>
    </row>
    <row r="19" spans="1:8" x14ac:dyDescent="0.2">
      <c r="A19" s="254" t="s">
        <v>345</v>
      </c>
      <c r="H19" s="89"/>
    </row>
    <row r="20" spans="1:8" x14ac:dyDescent="0.2">
      <c r="A20" s="140"/>
      <c r="H20" s="89"/>
    </row>
    <row r="21" spans="1:8" x14ac:dyDescent="0.2">
      <c r="A21" s="140"/>
      <c r="H21" s="89"/>
    </row>
    <row r="22" spans="1:8" x14ac:dyDescent="0.2">
      <c r="A22" s="140"/>
      <c r="H22" s="89"/>
    </row>
    <row r="23" spans="1:8" x14ac:dyDescent="0.2">
      <c r="A23" s="140"/>
      <c r="E23" s="96"/>
      <c r="F23" s="96"/>
      <c r="G23" s="96"/>
      <c r="H23" s="90"/>
    </row>
    <row r="24" spans="1:8" x14ac:dyDescent="0.2">
      <c r="A24" s="140" t="s">
        <v>37</v>
      </c>
      <c r="E24" s="92">
        <f>SUM(E19:E23)</f>
        <v>0</v>
      </c>
      <c r="F24" s="92">
        <f>SUM(F19:F23)</f>
        <v>0</v>
      </c>
      <c r="G24" s="92">
        <f>SUM(G19:G23)</f>
        <v>0</v>
      </c>
      <c r="H24" s="89">
        <v>0</v>
      </c>
    </row>
    <row r="25" spans="1:8" x14ac:dyDescent="0.2">
      <c r="A25" s="140"/>
      <c r="H25" s="90"/>
    </row>
    <row r="26" spans="1:8" x14ac:dyDescent="0.2">
      <c r="A26" s="187" t="s">
        <v>192</v>
      </c>
      <c r="B26" s="177"/>
      <c r="C26" s="105"/>
      <c r="D26" s="105"/>
      <c r="E26" s="178"/>
      <c r="F26" s="178"/>
      <c r="G26" s="178"/>
      <c r="H26" s="89"/>
    </row>
    <row r="27" spans="1:8" x14ac:dyDescent="0.2">
      <c r="A27" s="254" t="s">
        <v>345</v>
      </c>
      <c r="H27" s="89"/>
    </row>
    <row r="28" spans="1:8" x14ac:dyDescent="0.2">
      <c r="A28" s="140"/>
      <c r="H28" s="89"/>
    </row>
    <row r="29" spans="1:8" x14ac:dyDescent="0.2">
      <c r="A29" s="140"/>
      <c r="H29" s="89"/>
    </row>
    <row r="30" spans="1:8" x14ac:dyDescent="0.2">
      <c r="A30" s="140"/>
      <c r="H30" s="89"/>
    </row>
    <row r="31" spans="1:8" x14ac:dyDescent="0.2">
      <c r="A31" s="140"/>
      <c r="E31" s="96"/>
      <c r="F31" s="96"/>
      <c r="G31" s="96"/>
      <c r="H31" s="90"/>
    </row>
    <row r="32" spans="1:8" ht="13.5" thickBot="1" x14ac:dyDescent="0.25">
      <c r="A32" s="140" t="s">
        <v>37</v>
      </c>
      <c r="E32" s="92">
        <f>SUM(E27:E31)</f>
        <v>0</v>
      </c>
      <c r="F32" s="92">
        <f>SUM(F27:F31)</f>
        <v>0</v>
      </c>
      <c r="G32" s="92">
        <f>SUM(G27:G31)</f>
        <v>0</v>
      </c>
      <c r="H32" s="196">
        <v>0</v>
      </c>
    </row>
    <row r="33" spans="1:8" ht="13.5" thickTop="1" x14ac:dyDescent="0.2">
      <c r="H33" s="86">
        <f>SUM(H16,H24,H32)</f>
        <v>0</v>
      </c>
    </row>
    <row r="34" spans="1:8" x14ac:dyDescent="0.2">
      <c r="B34" s="13"/>
    </row>
    <row r="35" spans="1:8" ht="52.5" customHeight="1" x14ac:dyDescent="0.2">
      <c r="A35" s="338" t="s">
        <v>449</v>
      </c>
      <c r="B35" s="338"/>
      <c r="C35" s="338"/>
      <c r="D35" s="338"/>
      <c r="E35" s="338"/>
      <c r="F35" s="338"/>
      <c r="G35" s="338"/>
      <c r="H35" s="338"/>
    </row>
    <row r="36" spans="1:8" x14ac:dyDescent="0.2">
      <c r="A36" s="38"/>
      <c r="B36" s="26"/>
    </row>
    <row r="37" spans="1:8" x14ac:dyDescent="0.2">
      <c r="A37" s="339" t="s">
        <v>272</v>
      </c>
      <c r="B37" s="340"/>
      <c r="C37" s="340"/>
      <c r="D37" s="340"/>
      <c r="E37" s="340"/>
      <c r="F37" s="340"/>
      <c r="G37" s="340"/>
      <c r="H37" s="340"/>
    </row>
  </sheetData>
  <mergeCells count="4">
    <mergeCell ref="C5:D5"/>
    <mergeCell ref="E5:G5"/>
    <mergeCell ref="A35:H35"/>
    <mergeCell ref="A37:H37"/>
  </mergeCells>
  <phoneticPr fontId="0" type="noConversion"/>
  <printOptions horizontalCentered="1" gridLines="1"/>
  <pageMargins left="0.75" right="0.75" top="1" bottom="0.49" header="0.5" footer="0.5"/>
  <pageSetup scale="8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opLeftCell="A4" zoomScaleNormal="100" workbookViewId="0">
      <selection activeCell="C41" sqref="C41"/>
    </sheetView>
  </sheetViews>
  <sheetFormatPr defaultRowHeight="12.75" x14ac:dyDescent="0.2"/>
  <cols>
    <col min="1" max="1" width="37.28515625" customWidth="1"/>
    <col min="2" max="2" width="15.140625" customWidth="1"/>
    <col min="3" max="3" width="10.85546875" style="86" customWidth="1"/>
    <col min="4" max="4" width="12.85546875" style="86" customWidth="1"/>
    <col min="5" max="5" width="11.7109375" style="92" customWidth="1"/>
    <col min="6" max="6" width="13.7109375" style="92" customWidth="1"/>
    <col min="7" max="7" width="12.7109375" style="92" customWidth="1"/>
    <col min="8" max="8" width="25" style="86" customWidth="1"/>
    <col min="10" max="10" width="14" customWidth="1"/>
  </cols>
  <sheetData>
    <row r="1" spans="1:11" ht="15.75" x14ac:dyDescent="0.25">
      <c r="A1" s="129" t="s">
        <v>248</v>
      </c>
      <c r="B1" s="129"/>
      <c r="C1" s="129"/>
      <c r="D1" s="129"/>
      <c r="E1" s="129"/>
      <c r="F1" s="129"/>
      <c r="G1" s="129"/>
      <c r="H1" s="129"/>
    </row>
    <row r="2" spans="1:11" ht="15.75" x14ac:dyDescent="0.25">
      <c r="A2" s="129" t="s">
        <v>167</v>
      </c>
      <c r="B2" s="129"/>
      <c r="C2" s="129"/>
      <c r="D2" s="129"/>
      <c r="E2" s="129"/>
      <c r="F2" s="129"/>
      <c r="G2" s="129"/>
      <c r="H2" s="129"/>
    </row>
    <row r="3" spans="1:11" ht="15.75" x14ac:dyDescent="0.25">
      <c r="A3" s="127" t="s">
        <v>0</v>
      </c>
      <c r="B3" s="127"/>
      <c r="C3" s="127"/>
      <c r="D3" s="127"/>
      <c r="E3" s="127"/>
      <c r="F3" s="127"/>
      <c r="G3" s="127"/>
      <c r="H3" s="127"/>
    </row>
    <row r="4" spans="1:11" ht="12.75" customHeight="1" x14ac:dyDescent="0.25">
      <c r="A4" s="18"/>
      <c r="B4" s="18"/>
      <c r="C4" s="97"/>
      <c r="D4" s="97"/>
      <c r="F4" s="164"/>
      <c r="G4" s="162"/>
    </row>
    <row r="5" spans="1:11" ht="25.5" customHeight="1" x14ac:dyDescent="0.2">
      <c r="A5" s="2"/>
      <c r="B5" s="2"/>
      <c r="C5" s="336" t="s">
        <v>245</v>
      </c>
      <c r="D5" s="341"/>
      <c r="E5" s="337" t="s">
        <v>246</v>
      </c>
      <c r="F5" s="337"/>
      <c r="G5" s="337"/>
      <c r="H5" s="163" t="s">
        <v>247</v>
      </c>
    </row>
    <row r="6" spans="1:11" ht="17.25" customHeight="1" x14ac:dyDescent="0.2">
      <c r="A6" s="7" t="s">
        <v>118</v>
      </c>
      <c r="B6" s="7" t="s">
        <v>61</v>
      </c>
      <c r="C6" s="98" t="s">
        <v>41</v>
      </c>
      <c r="D6" s="98" t="s">
        <v>62</v>
      </c>
      <c r="E6" s="137" t="s">
        <v>39</v>
      </c>
      <c r="F6" s="137" t="s">
        <v>48</v>
      </c>
      <c r="G6" s="137" t="s">
        <v>40</v>
      </c>
      <c r="H6" s="163" t="s">
        <v>120</v>
      </c>
    </row>
    <row r="7" spans="1:11" x14ac:dyDescent="0.2">
      <c r="A7" s="6" t="s">
        <v>193</v>
      </c>
      <c r="B7" s="13"/>
      <c r="H7" s="89"/>
    </row>
    <row r="8" spans="1:11" x14ac:dyDescent="0.2">
      <c r="A8" s="152" t="s">
        <v>363</v>
      </c>
      <c r="B8" s="154">
        <v>464</v>
      </c>
      <c r="C8" s="277">
        <v>4.6500000000000004</v>
      </c>
      <c r="D8" s="277">
        <v>2.5499999999999998</v>
      </c>
      <c r="E8" s="278">
        <f>1548/23</f>
        <v>67.304347826086953</v>
      </c>
      <c r="F8" s="278">
        <f>2651/23</f>
        <v>115.26086956521739</v>
      </c>
      <c r="G8" s="278">
        <f>808/23</f>
        <v>35.130434782608695</v>
      </c>
      <c r="H8" s="279">
        <v>500</v>
      </c>
      <c r="J8" t="s">
        <v>465</v>
      </c>
    </row>
    <row r="9" spans="1:11" x14ac:dyDescent="0.2">
      <c r="A9" s="152" t="s">
        <v>355</v>
      </c>
      <c r="B9" s="154">
        <v>426</v>
      </c>
      <c r="C9" s="277">
        <v>4.6500000000000004</v>
      </c>
      <c r="D9" s="277">
        <v>2.5499999999999998</v>
      </c>
      <c r="E9" s="278">
        <f>1713/23</f>
        <v>74.478260869565219</v>
      </c>
      <c r="F9" s="278">
        <f>2429/23</f>
        <v>105.60869565217391</v>
      </c>
      <c r="G9" s="278">
        <f>627/23</f>
        <v>27.260869565217391</v>
      </c>
      <c r="H9" s="279">
        <v>500</v>
      </c>
      <c r="J9" t="s">
        <v>465</v>
      </c>
    </row>
    <row r="10" spans="1:11" x14ac:dyDescent="0.2">
      <c r="A10" s="152" t="s">
        <v>354</v>
      </c>
      <c r="B10" s="154">
        <v>608</v>
      </c>
      <c r="C10" s="277">
        <v>4.6500000000000004</v>
      </c>
      <c r="D10" s="277">
        <v>2.5499999999999998</v>
      </c>
      <c r="E10" s="278">
        <f>2575/23</f>
        <v>111.95652173913044</v>
      </c>
      <c r="F10" s="278">
        <f>3133/23</f>
        <v>136.21739130434781</v>
      </c>
      <c r="G10" s="278">
        <f>679/23</f>
        <v>29.521739130434781</v>
      </c>
      <c r="H10" s="279">
        <v>500</v>
      </c>
      <c r="J10" t="s">
        <v>465</v>
      </c>
    </row>
    <row r="11" spans="1:11" x14ac:dyDescent="0.2">
      <c r="A11" s="152" t="s">
        <v>430</v>
      </c>
      <c r="B11" s="154">
        <v>494</v>
      </c>
      <c r="C11" s="277">
        <v>4.6500000000000004</v>
      </c>
      <c r="D11" s="277">
        <v>2.9</v>
      </c>
      <c r="E11" s="278">
        <f>2349/23</f>
        <v>102.1304347826087</v>
      </c>
      <c r="F11" s="278">
        <f>3144/23</f>
        <v>136.69565217391303</v>
      </c>
      <c r="G11" s="278">
        <f>854/23</f>
        <v>37.130434782608695</v>
      </c>
      <c r="H11" s="279">
        <v>33156.410000000003</v>
      </c>
      <c r="I11" s="152"/>
      <c r="J11" t="s">
        <v>466</v>
      </c>
      <c r="K11" s="23"/>
    </row>
    <row r="12" spans="1:11" x14ac:dyDescent="0.2">
      <c r="A12" s="152" t="s">
        <v>324</v>
      </c>
      <c r="B12" s="154">
        <v>494</v>
      </c>
      <c r="C12" s="277">
        <v>4.6500000000000004</v>
      </c>
      <c r="D12" s="277">
        <v>2.9</v>
      </c>
      <c r="E12" s="278">
        <f>2286/23</f>
        <v>99.391304347826093</v>
      </c>
      <c r="F12" s="278">
        <f>2474/23</f>
        <v>107.56521739130434</v>
      </c>
      <c r="G12" s="278">
        <f>629/23</f>
        <v>27.347826086956523</v>
      </c>
      <c r="H12" s="279">
        <v>34656.410000000003</v>
      </c>
      <c r="J12" t="s">
        <v>466</v>
      </c>
    </row>
    <row r="13" spans="1:11" x14ac:dyDescent="0.2">
      <c r="A13" s="152" t="s">
        <v>356</v>
      </c>
      <c r="B13" s="154">
        <v>912</v>
      </c>
      <c r="C13" s="277">
        <v>4.6500000000000004</v>
      </c>
      <c r="D13" s="280" t="s">
        <v>438</v>
      </c>
      <c r="E13" s="278">
        <f>5172/23</f>
        <v>224.86956521739131</v>
      </c>
      <c r="F13" s="278">
        <f>4406/23</f>
        <v>191.56521739130434</v>
      </c>
      <c r="G13" s="278">
        <f>983/23</f>
        <v>42.739130434782609</v>
      </c>
      <c r="H13" s="279">
        <v>69312.83</v>
      </c>
      <c r="J13" t="s">
        <v>467</v>
      </c>
    </row>
    <row r="14" spans="1:11" x14ac:dyDescent="0.2">
      <c r="A14" s="152" t="s">
        <v>451</v>
      </c>
      <c r="B14" s="281">
        <v>31</v>
      </c>
      <c r="C14" s="277">
        <v>4.6500000000000004</v>
      </c>
      <c r="D14" s="282">
        <v>2.7</v>
      </c>
      <c r="E14" s="283">
        <v>49.8</v>
      </c>
      <c r="F14" s="283">
        <v>1.6</v>
      </c>
      <c r="G14" s="283">
        <v>5.0999999999999996</v>
      </c>
      <c r="H14" s="279">
        <v>0</v>
      </c>
      <c r="J14" s="17"/>
    </row>
    <row r="15" spans="1:11" x14ac:dyDescent="0.2">
      <c r="A15" s="152" t="s">
        <v>450</v>
      </c>
      <c r="B15" s="154">
        <v>254</v>
      </c>
      <c r="C15" s="279">
        <v>4.6500000000000004</v>
      </c>
      <c r="D15" s="279">
        <v>2.7</v>
      </c>
      <c r="E15" s="361">
        <v>8.8699999999999992</v>
      </c>
      <c r="F15" s="361">
        <v>1.83</v>
      </c>
      <c r="G15" s="361">
        <v>1.65</v>
      </c>
      <c r="H15" s="284">
        <v>0</v>
      </c>
      <c r="J15" s="17"/>
    </row>
    <row r="16" spans="1:11" x14ac:dyDescent="0.2">
      <c r="A16" t="s">
        <v>37</v>
      </c>
      <c r="B16" s="13"/>
      <c r="C16" s="89"/>
      <c r="D16" s="89"/>
      <c r="E16" s="93">
        <f>SUM(E8:E15)</f>
        <v>738.8004347826087</v>
      </c>
      <c r="F16" s="93">
        <f t="shared" ref="F16:G16" si="0">SUM(F8:F15)</f>
        <v>796.34304347826094</v>
      </c>
      <c r="G16" s="93">
        <f t="shared" si="0"/>
        <v>205.88043478260869</v>
      </c>
      <c r="H16" s="89">
        <f>SUM(H8:H15)</f>
        <v>138625.65000000002</v>
      </c>
      <c r="J16" s="17"/>
    </row>
    <row r="17" spans="1:10" x14ac:dyDescent="0.2">
      <c r="B17" s="13"/>
      <c r="C17" s="89"/>
      <c r="D17" s="89"/>
      <c r="E17" s="93"/>
      <c r="F17" s="93"/>
      <c r="G17" s="93"/>
      <c r="H17" s="90"/>
      <c r="J17" s="17"/>
    </row>
    <row r="18" spans="1:10" x14ac:dyDescent="0.2">
      <c r="A18" s="187" t="s">
        <v>191</v>
      </c>
      <c r="B18" s="188"/>
      <c r="C18" s="189"/>
      <c r="D18" s="189"/>
      <c r="E18" s="190"/>
      <c r="F18" s="190"/>
      <c r="G18" s="190"/>
      <c r="H18" s="89"/>
      <c r="J18" s="17"/>
    </row>
    <row r="19" spans="1:10" x14ac:dyDescent="0.2">
      <c r="A19" s="254" t="s">
        <v>345</v>
      </c>
      <c r="B19" s="28"/>
      <c r="C19" s="91"/>
      <c r="D19" s="91"/>
      <c r="E19" s="95"/>
      <c r="F19" s="95"/>
      <c r="G19" s="95"/>
      <c r="H19" s="89"/>
      <c r="J19" s="29"/>
    </row>
    <row r="20" spans="1:10" x14ac:dyDescent="0.2">
      <c r="B20" s="28"/>
      <c r="C20" s="89"/>
      <c r="D20" s="89"/>
      <c r="E20" s="95"/>
      <c r="F20" s="95"/>
      <c r="G20" s="95"/>
      <c r="H20" s="89"/>
      <c r="J20" s="25"/>
    </row>
    <row r="21" spans="1:10" x14ac:dyDescent="0.2">
      <c r="B21" s="13"/>
      <c r="C21" s="89"/>
      <c r="D21" s="89"/>
      <c r="E21" s="93"/>
      <c r="F21" s="93"/>
      <c r="G21" s="93"/>
      <c r="H21" s="89"/>
    </row>
    <row r="22" spans="1:10" x14ac:dyDescent="0.2">
      <c r="A22" s="6"/>
      <c r="B22" s="13"/>
      <c r="C22" s="89"/>
      <c r="D22" s="89"/>
      <c r="E22" s="93"/>
      <c r="F22" s="93"/>
      <c r="G22" s="93"/>
      <c r="H22" s="89"/>
    </row>
    <row r="23" spans="1:10" x14ac:dyDescent="0.2">
      <c r="B23" s="13"/>
      <c r="C23" s="89"/>
      <c r="D23" s="89"/>
      <c r="E23" s="94"/>
      <c r="F23" s="94"/>
      <c r="G23" s="94"/>
      <c r="H23" s="90"/>
    </row>
    <row r="24" spans="1:10" x14ac:dyDescent="0.2">
      <c r="A24" t="s">
        <v>37</v>
      </c>
      <c r="B24" s="13"/>
      <c r="C24" s="89"/>
      <c r="D24" s="89"/>
      <c r="E24" s="93">
        <f>SUM(E19:E23)</f>
        <v>0</v>
      </c>
      <c r="F24" s="93">
        <f>SUM(F19:F23)</f>
        <v>0</v>
      </c>
      <c r="G24" s="93">
        <f>SUM(G19:G23)</f>
        <v>0</v>
      </c>
      <c r="H24" s="89">
        <v>0</v>
      </c>
    </row>
    <row r="25" spans="1:10" x14ac:dyDescent="0.2">
      <c r="B25" s="13"/>
      <c r="C25" s="89"/>
      <c r="D25" s="89"/>
      <c r="E25" s="93"/>
      <c r="F25" s="93"/>
      <c r="G25" s="93"/>
      <c r="H25" s="90"/>
    </row>
    <row r="26" spans="1:10" x14ac:dyDescent="0.2">
      <c r="A26" s="187" t="s">
        <v>192</v>
      </c>
      <c r="B26" s="188"/>
      <c r="C26" s="105"/>
      <c r="D26" s="105"/>
      <c r="E26" s="178"/>
      <c r="F26" s="178"/>
      <c r="G26" s="178"/>
      <c r="H26" s="89"/>
    </row>
    <row r="27" spans="1:10" x14ac:dyDescent="0.2">
      <c r="A27" s="254" t="s">
        <v>345</v>
      </c>
      <c r="B27" s="13"/>
      <c r="H27" s="89"/>
    </row>
    <row r="28" spans="1:10" x14ac:dyDescent="0.2">
      <c r="B28" s="13"/>
      <c r="H28" s="89"/>
    </row>
    <row r="29" spans="1:10" x14ac:dyDescent="0.2">
      <c r="B29" s="13"/>
      <c r="H29" s="89"/>
    </row>
    <row r="30" spans="1:10" x14ac:dyDescent="0.2">
      <c r="B30" s="13"/>
      <c r="H30" s="89"/>
    </row>
    <row r="31" spans="1:10" x14ac:dyDescent="0.2">
      <c r="B31" s="13"/>
      <c r="H31" s="89"/>
    </row>
    <row r="32" spans="1:10" x14ac:dyDescent="0.2">
      <c r="B32" s="13"/>
      <c r="E32" s="96"/>
      <c r="F32" s="96"/>
      <c r="G32" s="96"/>
      <c r="H32" s="90"/>
    </row>
    <row r="33" spans="1:10" ht="13.5" thickBot="1" x14ac:dyDescent="0.25">
      <c r="A33" t="s">
        <v>37</v>
      </c>
      <c r="B33" s="13"/>
      <c r="E33" s="93">
        <f>SUM(E27:E32)</f>
        <v>0</v>
      </c>
      <c r="F33" s="93">
        <f>SUM(F27:F32)</f>
        <v>0</v>
      </c>
      <c r="G33" s="93">
        <f>SUM(G27:G32)</f>
        <v>0</v>
      </c>
      <c r="H33" s="196">
        <v>0</v>
      </c>
    </row>
    <row r="34" spans="1:10" ht="13.5" thickTop="1" x14ac:dyDescent="0.2">
      <c r="B34" s="28"/>
      <c r="E34" s="95"/>
      <c r="F34" s="95"/>
      <c r="G34" s="95"/>
      <c r="H34" s="91">
        <f>SUM(H16,H24,H33)</f>
        <v>138625.65000000002</v>
      </c>
      <c r="J34" s="25"/>
    </row>
    <row r="35" spans="1:10" x14ac:dyDescent="0.2">
      <c r="B35" s="13"/>
    </row>
    <row r="36" spans="1:10" ht="52.5" customHeight="1" x14ac:dyDescent="0.2">
      <c r="A36" s="338" t="s">
        <v>452</v>
      </c>
      <c r="B36" s="338"/>
      <c r="C36" s="338"/>
      <c r="D36" s="338"/>
      <c r="E36" s="338"/>
      <c r="F36" s="338"/>
      <c r="G36" s="338"/>
      <c r="H36" s="338"/>
    </row>
    <row r="37" spans="1:10" x14ac:dyDescent="0.2">
      <c r="A37" s="38"/>
      <c r="B37" s="26"/>
    </row>
    <row r="38" spans="1:10" x14ac:dyDescent="0.2">
      <c r="A38" s="339" t="s">
        <v>272</v>
      </c>
      <c r="B38" s="340"/>
      <c r="C38" s="340"/>
      <c r="D38" s="340"/>
      <c r="E38" s="340"/>
      <c r="F38" s="340"/>
      <c r="G38" s="340"/>
      <c r="H38" s="340"/>
    </row>
    <row r="39" spans="1:10" x14ac:dyDescent="0.2">
      <c r="B39" s="13"/>
    </row>
  </sheetData>
  <mergeCells count="4">
    <mergeCell ref="C5:D5"/>
    <mergeCell ref="E5:G5"/>
    <mergeCell ref="A36:H36"/>
    <mergeCell ref="A38:H38"/>
  </mergeCells>
  <phoneticPr fontId="0" type="noConversion"/>
  <printOptions horizontalCentered="1" gridLines="1"/>
  <pageMargins left="0.44" right="0.75" top="1.08" bottom="1" header="0.5" footer="0.5"/>
  <pageSetup scale="8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H41" sqref="H41"/>
    </sheetView>
  </sheetViews>
  <sheetFormatPr defaultRowHeight="12.75" x14ac:dyDescent="0.2"/>
  <cols>
    <col min="1" max="1" width="43.85546875" customWidth="1"/>
    <col min="2" max="2" width="12.85546875" customWidth="1"/>
    <col min="3" max="3" width="9.140625" style="86" customWidth="1"/>
    <col min="4" max="4" width="11.85546875" style="86" customWidth="1"/>
    <col min="5" max="5" width="11" style="92" customWidth="1"/>
    <col min="6" max="6" width="10.7109375" style="92" customWidth="1"/>
    <col min="7" max="7" width="12.140625" style="92" customWidth="1"/>
    <col min="8" max="8" width="25.85546875" customWidth="1"/>
  </cols>
  <sheetData>
    <row r="1" spans="1:8" ht="15.75" x14ac:dyDescent="0.25">
      <c r="A1" s="129" t="s">
        <v>251</v>
      </c>
      <c r="B1" s="129"/>
      <c r="C1" s="129"/>
      <c r="D1" s="129"/>
      <c r="E1" s="129"/>
      <c r="F1" s="129"/>
      <c r="G1" s="129"/>
      <c r="H1" s="18"/>
    </row>
    <row r="2" spans="1:8" ht="15.75" x14ac:dyDescent="0.25">
      <c r="A2" s="129" t="s">
        <v>167</v>
      </c>
      <c r="B2" s="129"/>
      <c r="C2" s="129"/>
      <c r="D2" s="129"/>
      <c r="E2" s="129"/>
      <c r="F2" s="129"/>
      <c r="G2" s="129"/>
      <c r="H2" s="18"/>
    </row>
    <row r="3" spans="1:8" ht="15.75" x14ac:dyDescent="0.25">
      <c r="A3" s="127" t="s">
        <v>0</v>
      </c>
      <c r="B3" s="127"/>
      <c r="C3" s="127"/>
      <c r="D3" s="127"/>
      <c r="E3" s="127"/>
      <c r="F3" s="127"/>
      <c r="G3" s="127"/>
      <c r="H3" s="18"/>
    </row>
    <row r="4" spans="1:8" ht="15.75" x14ac:dyDescent="0.25">
      <c r="A4" s="18"/>
      <c r="B4" s="18"/>
      <c r="C4" s="97"/>
      <c r="D4" s="97"/>
      <c r="F4" s="162"/>
      <c r="G4" s="162"/>
      <c r="H4" s="162"/>
    </row>
    <row r="5" spans="1:8" ht="27.75" customHeight="1" x14ac:dyDescent="0.2">
      <c r="A5" s="2"/>
      <c r="B5" s="2"/>
      <c r="C5" s="336" t="s">
        <v>245</v>
      </c>
      <c r="D5" s="341"/>
      <c r="E5" s="337" t="s">
        <v>249</v>
      </c>
      <c r="F5" s="337"/>
      <c r="G5" s="337"/>
      <c r="H5" s="65"/>
    </row>
    <row r="6" spans="1:8" x14ac:dyDescent="0.2">
      <c r="A6" s="7" t="s">
        <v>119</v>
      </c>
      <c r="B6" s="7" t="s">
        <v>61</v>
      </c>
      <c r="C6" s="98" t="s">
        <v>41</v>
      </c>
      <c r="D6" s="98" t="s">
        <v>62</v>
      </c>
      <c r="E6" s="137" t="s">
        <v>39</v>
      </c>
      <c r="F6" s="137" t="s">
        <v>48</v>
      </c>
      <c r="G6" s="137" t="s">
        <v>40</v>
      </c>
      <c r="H6" s="66"/>
    </row>
    <row r="7" spans="1:8" x14ac:dyDescent="0.2">
      <c r="A7" s="6" t="s">
        <v>193</v>
      </c>
      <c r="B7" s="62"/>
      <c r="H7" s="63"/>
    </row>
    <row r="8" spans="1:8" x14ac:dyDescent="0.2">
      <c r="A8" s="254" t="s">
        <v>345</v>
      </c>
      <c r="B8" s="62"/>
      <c r="C8" s="102"/>
      <c r="D8" s="102"/>
      <c r="E8" s="99"/>
      <c r="F8" s="99"/>
      <c r="G8" s="99"/>
      <c r="H8" s="63"/>
    </row>
    <row r="9" spans="1:8" x14ac:dyDescent="0.2">
      <c r="B9" s="62"/>
      <c r="C9" s="102"/>
      <c r="D9" s="102"/>
      <c r="E9" s="99"/>
      <c r="F9" s="99"/>
      <c r="G9" s="99"/>
      <c r="H9" s="63"/>
    </row>
    <row r="10" spans="1:8" x14ac:dyDescent="0.2">
      <c r="B10" s="62"/>
      <c r="C10" s="102"/>
      <c r="D10" s="102"/>
      <c r="E10" s="99"/>
      <c r="F10" s="99"/>
      <c r="G10" s="99"/>
      <c r="H10" s="63"/>
    </row>
    <row r="11" spans="1:8" x14ac:dyDescent="0.2">
      <c r="B11" s="62"/>
      <c r="C11" s="102"/>
      <c r="D11" s="102"/>
      <c r="E11" s="99"/>
      <c r="F11" s="99"/>
      <c r="G11" s="99"/>
      <c r="H11" s="63"/>
    </row>
    <row r="12" spans="1:8" x14ac:dyDescent="0.2">
      <c r="B12" s="64"/>
      <c r="C12" s="103"/>
      <c r="D12" s="103"/>
      <c r="E12" s="100"/>
      <c r="F12" s="100"/>
      <c r="G12" s="100"/>
      <c r="H12" s="63"/>
    </row>
    <row r="13" spans="1:8" x14ac:dyDescent="0.2">
      <c r="B13" s="64"/>
      <c r="C13" s="102"/>
      <c r="D13" s="102"/>
      <c r="E13" s="100"/>
      <c r="F13" s="100"/>
      <c r="G13" s="100"/>
      <c r="H13" s="63"/>
    </row>
    <row r="14" spans="1:8" x14ac:dyDescent="0.2">
      <c r="E14" s="96"/>
      <c r="F14" s="96"/>
      <c r="G14" s="96"/>
      <c r="H14" s="63"/>
    </row>
    <row r="15" spans="1:8" x14ac:dyDescent="0.2">
      <c r="A15" t="s">
        <v>37</v>
      </c>
      <c r="E15" s="101">
        <f>SUM(E7:E14)</f>
        <v>0</v>
      </c>
      <c r="F15" s="92">
        <f>SUM(F7:F14)</f>
        <v>0</v>
      </c>
      <c r="G15" s="92">
        <f>SUM(G7:G14)</f>
        <v>0</v>
      </c>
      <c r="H15" s="63"/>
    </row>
    <row r="16" spans="1:8" x14ac:dyDescent="0.2">
      <c r="H16" s="63"/>
    </row>
    <row r="17" spans="1:8" x14ac:dyDescent="0.2">
      <c r="A17" s="187" t="s">
        <v>191</v>
      </c>
      <c r="B17" s="177"/>
      <c r="C17" s="105"/>
      <c r="D17" s="105"/>
      <c r="E17" s="178"/>
      <c r="F17" s="178"/>
      <c r="G17" s="178"/>
      <c r="H17" s="63"/>
    </row>
    <row r="18" spans="1:8" x14ac:dyDescent="0.2">
      <c r="A18" s="254" t="s">
        <v>345</v>
      </c>
      <c r="H18" s="63"/>
    </row>
    <row r="19" spans="1:8" x14ac:dyDescent="0.2">
      <c r="H19" s="63"/>
    </row>
    <row r="20" spans="1:8" x14ac:dyDescent="0.2">
      <c r="H20" s="63"/>
    </row>
    <row r="21" spans="1:8" x14ac:dyDescent="0.2">
      <c r="H21" s="63"/>
    </row>
    <row r="22" spans="1:8" x14ac:dyDescent="0.2">
      <c r="H22" s="63"/>
    </row>
    <row r="23" spans="1:8" x14ac:dyDescent="0.2">
      <c r="E23" s="96"/>
      <c r="F23" s="96"/>
      <c r="G23" s="96"/>
      <c r="H23" s="63"/>
    </row>
    <row r="24" spans="1:8" x14ac:dyDescent="0.2">
      <c r="A24" t="s">
        <v>37</v>
      </c>
      <c r="E24" s="92">
        <f>SUM(E17:E23)</f>
        <v>0</v>
      </c>
      <c r="F24" s="92">
        <f>SUM(F17:F23)</f>
        <v>0</v>
      </c>
      <c r="G24" s="92">
        <f>SUM(G17:G23)</f>
        <v>0</v>
      </c>
      <c r="H24" s="63"/>
    </row>
    <row r="25" spans="1:8" x14ac:dyDescent="0.2">
      <c r="H25" s="63"/>
    </row>
    <row r="26" spans="1:8" x14ac:dyDescent="0.2">
      <c r="A26" s="187" t="s">
        <v>192</v>
      </c>
      <c r="B26" s="177"/>
      <c r="C26" s="105"/>
      <c r="D26" s="105"/>
      <c r="E26" s="178"/>
      <c r="F26" s="178"/>
      <c r="G26" s="178"/>
      <c r="H26" s="63"/>
    </row>
    <row r="27" spans="1:8" x14ac:dyDescent="0.2">
      <c r="A27" s="254" t="s">
        <v>345</v>
      </c>
      <c r="H27" s="63"/>
    </row>
    <row r="28" spans="1:8" x14ac:dyDescent="0.2">
      <c r="H28" s="63"/>
    </row>
    <row r="29" spans="1:8" x14ac:dyDescent="0.2">
      <c r="H29" s="63"/>
    </row>
    <row r="30" spans="1:8" x14ac:dyDescent="0.2">
      <c r="H30" s="63"/>
    </row>
    <row r="31" spans="1:8" x14ac:dyDescent="0.2">
      <c r="E31" s="96"/>
      <c r="F31" s="96"/>
      <c r="G31" s="96"/>
      <c r="H31" s="63"/>
    </row>
    <row r="32" spans="1:8" x14ac:dyDescent="0.2">
      <c r="A32" t="s">
        <v>37</v>
      </c>
      <c r="E32" s="92">
        <f>SUM(E27:E31)</f>
        <v>0</v>
      </c>
      <c r="F32" s="92">
        <f>SUM(F27:F31)</f>
        <v>0</v>
      </c>
      <c r="G32" s="92">
        <f>SUM(G26:G31)</f>
        <v>0</v>
      </c>
      <c r="H32" s="63"/>
    </row>
    <row r="33" spans="1:8" x14ac:dyDescent="0.2">
      <c r="H33" s="63"/>
    </row>
    <row r="34" spans="1:8" x14ac:dyDescent="0.2">
      <c r="B34" s="62"/>
    </row>
    <row r="35" spans="1:8" ht="52.5" customHeight="1" x14ac:dyDescent="0.2">
      <c r="A35" s="338" t="s">
        <v>300</v>
      </c>
      <c r="B35" s="338"/>
      <c r="C35" s="338"/>
      <c r="D35" s="338"/>
      <c r="E35" s="338"/>
      <c r="F35" s="338"/>
      <c r="G35" s="338"/>
      <c r="H35" s="176"/>
    </row>
    <row r="36" spans="1:8" x14ac:dyDescent="0.2">
      <c r="A36" s="38"/>
      <c r="B36" s="26"/>
      <c r="H36" s="86"/>
    </row>
    <row r="37" spans="1:8" x14ac:dyDescent="0.2">
      <c r="A37" s="339" t="s">
        <v>272</v>
      </c>
      <c r="B37" s="339"/>
      <c r="C37" s="339"/>
      <c r="D37" s="339"/>
      <c r="E37" s="339"/>
      <c r="F37" s="339"/>
      <c r="G37" s="339"/>
      <c r="H37" s="30"/>
    </row>
  </sheetData>
  <mergeCells count="4">
    <mergeCell ref="C5:D5"/>
    <mergeCell ref="E5:G5"/>
    <mergeCell ref="A35:G35"/>
    <mergeCell ref="A37:G37"/>
  </mergeCells>
  <phoneticPr fontId="0" type="noConversion"/>
  <printOptions horizontalCentered="1" gridLines="1"/>
  <pageMargins left="0.75" right="0.75" top="1" bottom="0.49" header="0.5" footer="0.5"/>
  <pageSetup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zoomScaleNormal="100" workbookViewId="0">
      <selection activeCell="A20" sqref="A20"/>
    </sheetView>
  </sheetViews>
  <sheetFormatPr defaultRowHeight="12.75" x14ac:dyDescent="0.2"/>
  <cols>
    <col min="1" max="1" width="43.85546875" customWidth="1"/>
    <col min="2" max="2" width="12.85546875" customWidth="1"/>
    <col min="3" max="3" width="9.140625" style="86" customWidth="1"/>
    <col min="4" max="4" width="11.85546875" style="86" customWidth="1"/>
    <col min="5" max="5" width="11" style="92" customWidth="1"/>
    <col min="6" max="6" width="10.7109375" style="92" customWidth="1"/>
    <col min="7" max="7" width="14" style="92" customWidth="1"/>
    <col min="8" max="8" width="26.140625" customWidth="1"/>
  </cols>
  <sheetData>
    <row r="1" spans="1:8" ht="15.75" x14ac:dyDescent="0.25">
      <c r="A1" s="129" t="s">
        <v>250</v>
      </c>
      <c r="B1" s="129"/>
      <c r="C1" s="129"/>
      <c r="D1" s="129"/>
      <c r="E1" s="129"/>
      <c r="F1" s="129"/>
      <c r="G1" s="129"/>
      <c r="H1" s="18"/>
    </row>
    <row r="2" spans="1:8" ht="15.75" x14ac:dyDescent="0.25">
      <c r="A2" s="129" t="s">
        <v>167</v>
      </c>
      <c r="B2" s="129"/>
      <c r="C2" s="129"/>
      <c r="D2" s="129"/>
      <c r="E2" s="129"/>
      <c r="F2" s="129"/>
      <c r="G2" s="129"/>
      <c r="H2" s="18"/>
    </row>
    <row r="3" spans="1:8" ht="15.75" x14ac:dyDescent="0.25">
      <c r="A3" s="127" t="s">
        <v>1</v>
      </c>
      <c r="B3" s="127"/>
      <c r="C3" s="127"/>
      <c r="D3" s="127"/>
      <c r="E3" s="127"/>
      <c r="F3" s="127"/>
      <c r="G3" s="127"/>
      <c r="H3" s="18"/>
    </row>
    <row r="4" spans="1:8" ht="15.75" x14ac:dyDescent="0.25">
      <c r="A4" s="18"/>
      <c r="B4" s="18"/>
      <c r="C4" s="97"/>
      <c r="D4" s="97"/>
      <c r="F4" s="162"/>
      <c r="G4" s="162"/>
    </row>
    <row r="5" spans="1:8" ht="27.75" customHeight="1" x14ac:dyDescent="0.2">
      <c r="A5" s="2"/>
      <c r="B5" s="2"/>
      <c r="C5" s="336" t="s">
        <v>245</v>
      </c>
      <c r="D5" s="341"/>
      <c r="E5" s="337" t="s">
        <v>246</v>
      </c>
      <c r="F5" s="337"/>
      <c r="G5" s="337"/>
      <c r="H5" s="65"/>
    </row>
    <row r="6" spans="1:8" x14ac:dyDescent="0.2">
      <c r="A6" s="7" t="s">
        <v>119</v>
      </c>
      <c r="B6" s="7" t="s">
        <v>61</v>
      </c>
      <c r="C6" s="98" t="s">
        <v>41</v>
      </c>
      <c r="D6" s="98" t="s">
        <v>62</v>
      </c>
      <c r="E6" s="137" t="s">
        <v>39</v>
      </c>
      <c r="F6" s="137" t="s">
        <v>48</v>
      </c>
      <c r="G6" s="137" t="s">
        <v>40</v>
      </c>
      <c r="H6" s="66"/>
    </row>
    <row r="7" spans="1:8" x14ac:dyDescent="0.2">
      <c r="A7" s="6" t="s">
        <v>191</v>
      </c>
      <c r="B7" s="62"/>
      <c r="H7" s="63"/>
    </row>
    <row r="8" spans="1:8" x14ac:dyDescent="0.2">
      <c r="A8" s="254" t="s">
        <v>345</v>
      </c>
      <c r="B8" s="62"/>
      <c r="C8" s="102"/>
      <c r="D8" s="102"/>
      <c r="E8" s="99"/>
      <c r="F8" s="99"/>
      <c r="G8" s="99"/>
      <c r="H8" s="63"/>
    </row>
    <row r="9" spans="1:8" x14ac:dyDescent="0.2">
      <c r="B9" s="62"/>
      <c r="C9" s="102"/>
      <c r="D9" s="102"/>
      <c r="E9" s="99"/>
      <c r="F9" s="99"/>
      <c r="G9" s="99"/>
      <c r="H9" s="63"/>
    </row>
    <row r="10" spans="1:8" x14ac:dyDescent="0.2">
      <c r="B10" s="62"/>
      <c r="C10" s="102"/>
      <c r="D10" s="102"/>
      <c r="E10" s="99"/>
      <c r="F10" s="99"/>
      <c r="G10" s="99"/>
      <c r="H10" s="63"/>
    </row>
    <row r="11" spans="1:8" x14ac:dyDescent="0.2">
      <c r="B11" s="62"/>
      <c r="C11" s="102"/>
      <c r="D11" s="102"/>
      <c r="E11" s="99"/>
      <c r="F11" s="99"/>
      <c r="G11" s="99"/>
      <c r="H11" s="63"/>
    </row>
    <row r="12" spans="1:8" x14ac:dyDescent="0.2">
      <c r="B12" s="64"/>
      <c r="C12" s="103"/>
      <c r="D12" s="103"/>
      <c r="E12" s="100"/>
      <c r="F12" s="100"/>
      <c r="G12" s="100"/>
      <c r="H12" s="63"/>
    </row>
    <row r="13" spans="1:8" x14ac:dyDescent="0.2">
      <c r="B13" s="64"/>
      <c r="C13" s="102"/>
      <c r="D13" s="102"/>
      <c r="E13" s="100"/>
      <c r="F13" s="100"/>
      <c r="G13" s="100"/>
      <c r="H13" s="63"/>
    </row>
    <row r="14" spans="1:8" x14ac:dyDescent="0.2">
      <c r="H14" s="63"/>
    </row>
    <row r="15" spans="1:8" x14ac:dyDescent="0.2">
      <c r="H15" s="63"/>
    </row>
    <row r="16" spans="1:8" x14ac:dyDescent="0.2">
      <c r="E16" s="96"/>
      <c r="F16" s="96"/>
      <c r="G16" s="96"/>
      <c r="H16" s="63"/>
    </row>
    <row r="17" spans="1:8" x14ac:dyDescent="0.2">
      <c r="A17" t="s">
        <v>37</v>
      </c>
      <c r="E17" s="92">
        <f>SUM(E7:E16)</f>
        <v>0</v>
      </c>
      <c r="F17" s="92">
        <f>SUM(F7:F16)</f>
        <v>0</v>
      </c>
      <c r="G17" s="92">
        <f>SUM(G7:G16)</f>
        <v>0</v>
      </c>
      <c r="H17" s="63"/>
    </row>
    <row r="18" spans="1:8" x14ac:dyDescent="0.2">
      <c r="H18" s="63"/>
    </row>
    <row r="19" spans="1:8" x14ac:dyDescent="0.2">
      <c r="A19" s="187" t="s">
        <v>192</v>
      </c>
      <c r="B19" s="177"/>
      <c r="C19" s="105"/>
      <c r="D19" s="105"/>
      <c r="E19" s="178"/>
      <c r="F19" s="178"/>
      <c r="G19" s="178"/>
      <c r="H19" s="63"/>
    </row>
    <row r="20" spans="1:8" x14ac:dyDescent="0.2">
      <c r="A20" s="254" t="s">
        <v>345</v>
      </c>
      <c r="H20" s="63"/>
    </row>
    <row r="21" spans="1:8" x14ac:dyDescent="0.2">
      <c r="H21" s="63"/>
    </row>
    <row r="22" spans="1:8" x14ac:dyDescent="0.2">
      <c r="H22" s="63"/>
    </row>
    <row r="23" spans="1:8" x14ac:dyDescent="0.2">
      <c r="H23" s="63"/>
    </row>
    <row r="24" spans="1:8" x14ac:dyDescent="0.2">
      <c r="H24" s="63"/>
    </row>
    <row r="25" spans="1:8" x14ac:dyDescent="0.2">
      <c r="H25" s="63"/>
    </row>
    <row r="26" spans="1:8" x14ac:dyDescent="0.2">
      <c r="H26" s="63"/>
    </row>
    <row r="27" spans="1:8" x14ac:dyDescent="0.2">
      <c r="H27" s="63"/>
    </row>
    <row r="28" spans="1:8" x14ac:dyDescent="0.2">
      <c r="E28" s="96"/>
      <c r="F28" s="96"/>
      <c r="G28" s="96"/>
      <c r="H28" s="63"/>
    </row>
    <row r="29" spans="1:8" x14ac:dyDescent="0.2">
      <c r="A29" t="s">
        <v>37</v>
      </c>
      <c r="E29" s="92">
        <f>SUM(E20:E28)</f>
        <v>0</v>
      </c>
      <c r="F29" s="92">
        <f>SUM(F20:F28)</f>
        <v>0</v>
      </c>
      <c r="G29" s="92">
        <f>SUM(G19:G28)</f>
        <v>0</v>
      </c>
      <c r="H29" s="63"/>
    </row>
    <row r="30" spans="1:8" x14ac:dyDescent="0.2">
      <c r="H30" s="63"/>
    </row>
    <row r="31" spans="1:8" x14ac:dyDescent="0.2">
      <c r="H31" s="63"/>
    </row>
    <row r="32" spans="1:8" ht="52.5" customHeight="1" x14ac:dyDescent="0.2">
      <c r="A32" s="338" t="s">
        <v>301</v>
      </c>
      <c r="B32" s="338"/>
      <c r="C32" s="338"/>
      <c r="D32" s="338"/>
      <c r="E32" s="338"/>
      <c r="F32" s="338"/>
      <c r="G32" s="338"/>
      <c r="H32" s="176"/>
    </row>
    <row r="33" spans="1:8" x14ac:dyDescent="0.2">
      <c r="A33" s="38"/>
      <c r="B33" s="26"/>
      <c r="H33" s="86"/>
    </row>
    <row r="34" spans="1:8" x14ac:dyDescent="0.2">
      <c r="A34" s="339" t="s">
        <v>272</v>
      </c>
      <c r="B34" s="339"/>
      <c r="C34" s="339"/>
      <c r="D34" s="339"/>
      <c r="E34" s="339"/>
      <c r="F34" s="339"/>
      <c r="G34" s="339"/>
      <c r="H34" s="30"/>
    </row>
  </sheetData>
  <mergeCells count="4">
    <mergeCell ref="E5:G5"/>
    <mergeCell ref="C5:D5"/>
    <mergeCell ref="A32:G32"/>
    <mergeCell ref="A34:G34"/>
  </mergeCells>
  <phoneticPr fontId="0" type="noConversion"/>
  <printOptions horizontalCentered="1" gridLines="1"/>
  <pageMargins left="0.75" right="0.75" top="1" bottom="0.49"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3"/>
  <sheetViews>
    <sheetView topLeftCell="A36" zoomScale="120" zoomScaleNormal="120" workbookViewId="0">
      <selection activeCell="F114" sqref="F114"/>
    </sheetView>
  </sheetViews>
  <sheetFormatPr defaultRowHeight="12.75" x14ac:dyDescent="0.2"/>
  <cols>
    <col min="1" max="1" width="30.85546875" customWidth="1"/>
    <col min="2" max="2" width="19.28515625" customWidth="1"/>
    <col min="3" max="3" width="16.7109375" customWidth="1"/>
    <col min="4" max="4" width="22.140625" style="86" customWidth="1"/>
    <col min="6" max="6" width="12.85546875" bestFit="1" customWidth="1"/>
  </cols>
  <sheetData>
    <row r="1" spans="1:12" ht="15.75" x14ac:dyDescent="0.25">
      <c r="A1" s="344" t="s">
        <v>26</v>
      </c>
      <c r="B1" s="344"/>
      <c r="C1" s="344"/>
      <c r="D1" s="344"/>
    </row>
    <row r="3" spans="1:12" x14ac:dyDescent="0.2">
      <c r="A3" s="141" t="s">
        <v>431</v>
      </c>
      <c r="B3" s="128"/>
      <c r="C3" s="128"/>
      <c r="D3" s="128"/>
      <c r="E3" s="128"/>
      <c r="F3" s="128"/>
      <c r="G3" s="128"/>
    </row>
    <row r="5" spans="1:12" x14ac:dyDescent="0.2">
      <c r="A5" s="130" t="s">
        <v>38</v>
      </c>
      <c r="B5" s="131"/>
      <c r="C5" s="131"/>
      <c r="D5" s="132"/>
    </row>
    <row r="6" spans="1:12" ht="21.75" customHeight="1" x14ac:dyDescent="0.2">
      <c r="B6" s="170" t="s">
        <v>275</v>
      </c>
      <c r="C6" s="170" t="s">
        <v>276</v>
      </c>
      <c r="D6" s="197"/>
      <c r="H6" s="152"/>
      <c r="I6" s="23"/>
      <c r="J6" s="23"/>
      <c r="K6" s="23"/>
      <c r="L6" s="23"/>
    </row>
    <row r="7" spans="1:12" x14ac:dyDescent="0.2">
      <c r="A7" s="6" t="s">
        <v>273</v>
      </c>
      <c r="B7" s="191"/>
      <c r="C7" s="191"/>
      <c r="H7" s="23"/>
      <c r="I7" s="23"/>
      <c r="J7" s="23"/>
      <c r="K7" s="23"/>
      <c r="L7" s="23"/>
    </row>
    <row r="8" spans="1:12" x14ac:dyDescent="0.2">
      <c r="A8" s="297" t="s">
        <v>42</v>
      </c>
      <c r="B8" s="302">
        <f>SUM('10-SD Info - Brkfst'!E8:E10)*180</f>
        <v>8358.2608695652179</v>
      </c>
      <c r="C8" s="286">
        <v>1.75</v>
      </c>
      <c r="D8" s="52">
        <f>+B8*C8</f>
        <v>14626.956521739132</v>
      </c>
    </row>
    <row r="9" spans="1:12" x14ac:dyDescent="0.2">
      <c r="A9" s="308" t="s">
        <v>475</v>
      </c>
      <c r="B9" s="303">
        <f>SUM('10-SD Info - Brkfst'!E11:E13)*180</f>
        <v>4773.913043478261</v>
      </c>
      <c r="C9" s="287">
        <v>2</v>
      </c>
      <c r="D9" s="53">
        <f>+B9*C9</f>
        <v>9547.826086956522</v>
      </c>
    </row>
    <row r="10" spans="1:12" x14ac:dyDescent="0.2">
      <c r="A10" s="297" t="s">
        <v>40</v>
      </c>
      <c r="B10" s="303">
        <f>SUM('10-SD Info - Brkfst'!G16)*180</f>
        <v>9993.9130434782601</v>
      </c>
      <c r="C10" s="288">
        <v>0.3</v>
      </c>
      <c r="D10" s="52">
        <f>+B10*C10</f>
        <v>2998.173913043478</v>
      </c>
    </row>
    <row r="11" spans="1:12" x14ac:dyDescent="0.2">
      <c r="A11" s="8" t="s">
        <v>41</v>
      </c>
      <c r="B11" s="20">
        <v>0</v>
      </c>
      <c r="C11" s="287">
        <v>4.6500000000000004</v>
      </c>
      <c r="D11" s="86">
        <f>+B11*C11</f>
        <v>0</v>
      </c>
    </row>
    <row r="12" spans="1:12" x14ac:dyDescent="0.2">
      <c r="B12" s="13"/>
      <c r="C12" s="4" t="s">
        <v>280</v>
      </c>
      <c r="D12" s="53">
        <f>SUM(D8:D11)</f>
        <v>27172.956521739135</v>
      </c>
    </row>
    <row r="13" spans="1:12" x14ac:dyDescent="0.2">
      <c r="B13" s="13"/>
    </row>
    <row r="14" spans="1:12" x14ac:dyDescent="0.2">
      <c r="A14" s="6" t="s">
        <v>274</v>
      </c>
      <c r="B14" s="13"/>
    </row>
    <row r="15" spans="1:12" x14ac:dyDescent="0.2">
      <c r="A15" s="297" t="s">
        <v>42</v>
      </c>
      <c r="B15" s="298">
        <f>SUM('11-SD Info - Lunch'!E8:E10)*175</f>
        <v>44404.34782608696</v>
      </c>
      <c r="C15" s="286">
        <v>2.5499999999999998</v>
      </c>
      <c r="D15" s="52">
        <f>B15*C15</f>
        <v>113231.08695652174</v>
      </c>
    </row>
    <row r="16" spans="1:12" x14ac:dyDescent="0.2">
      <c r="A16" s="297" t="s">
        <v>468</v>
      </c>
      <c r="B16" s="299">
        <f>SUM('11-SD Info - Lunch'!E14:E15)*175</f>
        <v>10267.249999999998</v>
      </c>
      <c r="C16" s="304">
        <v>2.7</v>
      </c>
      <c r="D16" s="52">
        <f>B16*C16</f>
        <v>27721.574999999997</v>
      </c>
    </row>
    <row r="17" spans="1:6" x14ac:dyDescent="0.2">
      <c r="A17" s="297" t="s">
        <v>469</v>
      </c>
      <c r="B17" s="299">
        <f>SUM('11-SD Info - Lunch'!E11:E12)*175</f>
        <v>35266.304347826095</v>
      </c>
      <c r="C17" s="304">
        <v>2.9</v>
      </c>
      <c r="D17" s="52">
        <f>B17*C17</f>
        <v>102272.28260869568</v>
      </c>
    </row>
    <row r="18" spans="1:6" x14ac:dyDescent="0.2">
      <c r="A18" s="297" t="s">
        <v>470</v>
      </c>
      <c r="B18" s="300">
        <f>SUM('11-SD Info - Lunch'!E13)*175</f>
        <v>39352.17391304348</v>
      </c>
      <c r="C18" s="289" t="s">
        <v>438</v>
      </c>
      <c r="D18" s="52">
        <f>(((2.9+3.4+3.9)/3)*B18)</f>
        <v>133797.39130434784</v>
      </c>
    </row>
    <row r="19" spans="1:6" x14ac:dyDescent="0.2">
      <c r="A19" s="297" t="s">
        <v>40</v>
      </c>
      <c r="B19" s="301">
        <f>SUM('11-SD Info - Lunch'!G16)*175</f>
        <v>36029.07608695652</v>
      </c>
      <c r="C19" s="288">
        <v>0.4</v>
      </c>
      <c r="D19" s="53">
        <f>+B19*C19</f>
        <v>14411.630434782608</v>
      </c>
    </row>
    <row r="20" spans="1:6" x14ac:dyDescent="0.2">
      <c r="A20" s="8" t="s">
        <v>41</v>
      </c>
      <c r="B20" s="20">
        <v>617</v>
      </c>
      <c r="C20" s="287">
        <v>4.6500000000000004</v>
      </c>
      <c r="D20" s="86">
        <f>+B20*C20</f>
        <v>2869.05</v>
      </c>
    </row>
    <row r="21" spans="1:6" x14ac:dyDescent="0.2">
      <c r="C21" s="4" t="s">
        <v>279</v>
      </c>
      <c r="D21" s="53">
        <f>SUM(D15:D20)</f>
        <v>394303.01630434784</v>
      </c>
    </row>
    <row r="23" spans="1:6" x14ac:dyDescent="0.2">
      <c r="A23" s="6" t="s">
        <v>67</v>
      </c>
    </row>
    <row r="24" spans="1:6" x14ac:dyDescent="0.2">
      <c r="A24" s="54" t="s">
        <v>168</v>
      </c>
      <c r="B24" s="10"/>
      <c r="C24" s="10"/>
      <c r="D24" s="52">
        <f>+B24*C24</f>
        <v>0</v>
      </c>
    </row>
    <row r="25" spans="1:6" x14ac:dyDescent="0.2">
      <c r="A25" s="54" t="s">
        <v>169</v>
      </c>
      <c r="B25" s="9"/>
      <c r="C25" s="59"/>
      <c r="D25" s="52">
        <f>+B25*C25</f>
        <v>0</v>
      </c>
    </row>
    <row r="26" spans="1:6" x14ac:dyDescent="0.2">
      <c r="A26" s="6"/>
      <c r="B26" s="26"/>
      <c r="C26" s="4" t="s">
        <v>278</v>
      </c>
      <c r="D26" s="85">
        <v>0</v>
      </c>
    </row>
    <row r="28" spans="1:6" x14ac:dyDescent="0.2">
      <c r="A28" s="8" t="s">
        <v>43</v>
      </c>
      <c r="B28" s="6" t="s">
        <v>453</v>
      </c>
      <c r="C28" s="11" t="s">
        <v>44</v>
      </c>
      <c r="D28" s="85">
        <v>138625.65</v>
      </c>
      <c r="F28" s="86">
        <f>D28+D29</f>
        <v>205643.36</v>
      </c>
    </row>
    <row r="29" spans="1:6" x14ac:dyDescent="0.2">
      <c r="A29" s="8" t="s">
        <v>194</v>
      </c>
      <c r="B29" s="6" t="s">
        <v>453</v>
      </c>
      <c r="C29" s="11" t="s">
        <v>44</v>
      </c>
      <c r="D29" s="85">
        <v>67017.710000000006</v>
      </c>
    </row>
    <row r="30" spans="1:6" x14ac:dyDescent="0.2">
      <c r="A30" s="180" t="s">
        <v>277</v>
      </c>
      <c r="C30" s="11" t="s">
        <v>44</v>
      </c>
      <c r="D30" s="85">
        <v>0</v>
      </c>
    </row>
    <row r="31" spans="1:6" x14ac:dyDescent="0.2">
      <c r="A31" s="8" t="s">
        <v>45</v>
      </c>
      <c r="C31" s="11" t="s">
        <v>44</v>
      </c>
      <c r="D31" s="85">
        <v>0</v>
      </c>
    </row>
    <row r="32" spans="1:6" x14ac:dyDescent="0.2">
      <c r="A32" s="8" t="s">
        <v>68</v>
      </c>
      <c r="C32" s="11" t="s">
        <v>44</v>
      </c>
      <c r="D32" s="85">
        <v>36215.93</v>
      </c>
    </row>
    <row r="34" spans="1:7" x14ac:dyDescent="0.2">
      <c r="C34" s="4" t="s">
        <v>46</v>
      </c>
      <c r="D34" s="52">
        <f>+D12+D21+D26+D28+D29+D30+D31+D32</f>
        <v>663335.26282608695</v>
      </c>
      <c r="F34" s="24"/>
    </row>
    <row r="36" spans="1:7" x14ac:dyDescent="0.2">
      <c r="A36" s="340" t="s">
        <v>47</v>
      </c>
      <c r="B36" s="340"/>
      <c r="C36" s="340"/>
      <c r="D36" s="340"/>
    </row>
    <row r="37" spans="1:7" x14ac:dyDescent="0.2">
      <c r="A37" s="340" t="s">
        <v>195</v>
      </c>
      <c r="B37" s="340"/>
      <c r="C37" s="340"/>
      <c r="D37" s="340"/>
    </row>
    <row r="38" spans="1:7" x14ac:dyDescent="0.2">
      <c r="A38" s="342" t="s">
        <v>289</v>
      </c>
      <c r="B38" s="343"/>
      <c r="C38" s="343"/>
      <c r="D38" s="343"/>
    </row>
    <row r="39" spans="1:7" x14ac:dyDescent="0.2">
      <c r="A39" s="130" t="s">
        <v>252</v>
      </c>
      <c r="B39" s="131"/>
      <c r="C39" s="131"/>
      <c r="D39" s="132"/>
    </row>
    <row r="40" spans="1:7" ht="25.5" x14ac:dyDescent="0.2">
      <c r="B40" s="167" t="s">
        <v>275</v>
      </c>
      <c r="C40" s="236" t="s">
        <v>329</v>
      </c>
      <c r="D40" s="53"/>
    </row>
    <row r="41" spans="1:7" x14ac:dyDescent="0.2">
      <c r="A41" s="6" t="s">
        <v>181</v>
      </c>
      <c r="C41" s="23"/>
    </row>
    <row r="42" spans="1:7" x14ac:dyDescent="0.2">
      <c r="A42" s="362" t="s">
        <v>48</v>
      </c>
      <c r="B42" s="363"/>
      <c r="C42" s="237">
        <v>1.79</v>
      </c>
      <c r="D42" s="275">
        <f>+B42*C42</f>
        <v>0</v>
      </c>
      <c r="F42" s="86">
        <f>SUM(D42:D55)</f>
        <v>142843.14782608693</v>
      </c>
      <c r="G42" s="44">
        <f>SUM(B42:B55)/2</f>
        <v>39689.999999999993</v>
      </c>
    </row>
    <row r="43" spans="1:7" x14ac:dyDescent="0.2">
      <c r="A43" s="362" t="s">
        <v>49</v>
      </c>
      <c r="B43" s="364">
        <f>SUM('10-SD Info - Brkfst'!F16)*180</f>
        <v>56253.913043478256</v>
      </c>
      <c r="C43" s="237">
        <v>2.14</v>
      </c>
      <c r="D43" s="365">
        <f>+B43*C43</f>
        <v>120383.37391304347</v>
      </c>
    </row>
    <row r="44" spans="1:7" x14ac:dyDescent="0.2">
      <c r="A44" s="362" t="s">
        <v>40</v>
      </c>
      <c r="B44" s="364"/>
      <c r="C44" s="237">
        <v>1.49</v>
      </c>
      <c r="D44" s="365">
        <f>+B44*C44</f>
        <v>0</v>
      </c>
    </row>
    <row r="45" spans="1:7" x14ac:dyDescent="0.2">
      <c r="A45" s="362" t="s">
        <v>50</v>
      </c>
      <c r="B45" s="364">
        <f>SUM('10-SD Info - Brkfst'!G16)*180</f>
        <v>9993.9130434782601</v>
      </c>
      <c r="C45" s="237">
        <v>1.84</v>
      </c>
      <c r="D45" s="365">
        <f>+B45*C45</f>
        <v>18388.8</v>
      </c>
    </row>
    <row r="46" spans="1:7" x14ac:dyDescent="0.2">
      <c r="A46" s="362" t="s">
        <v>39</v>
      </c>
      <c r="B46" s="364">
        <f>SUM('10-SD Info - Brkfst'!E16)*180</f>
        <v>13132.173913043478</v>
      </c>
      <c r="C46" s="237">
        <v>0.31</v>
      </c>
      <c r="D46" s="365">
        <f>+B46*C46</f>
        <v>4070.9739130434782</v>
      </c>
    </row>
    <row r="47" spans="1:7" x14ac:dyDescent="0.2">
      <c r="A47" s="362"/>
      <c r="B47" s="281"/>
      <c r="C47" s="238"/>
      <c r="D47" s="277"/>
    </row>
    <row r="48" spans="1:7" x14ac:dyDescent="0.2">
      <c r="A48" s="366" t="s">
        <v>182</v>
      </c>
      <c r="B48" s="281"/>
      <c r="C48" s="238"/>
      <c r="D48" s="277"/>
    </row>
    <row r="49" spans="1:7" x14ac:dyDescent="0.2">
      <c r="A49" s="362" t="s">
        <v>305</v>
      </c>
      <c r="B49" s="363"/>
      <c r="C49" s="237">
        <v>1.79</v>
      </c>
      <c r="D49" s="275">
        <f>+B49*C49</f>
        <v>0</v>
      </c>
    </row>
    <row r="50" spans="1:7" x14ac:dyDescent="0.2">
      <c r="A50" s="362" t="s">
        <v>40</v>
      </c>
      <c r="B50" s="364"/>
      <c r="C50" s="237">
        <v>1.49</v>
      </c>
      <c r="D50" s="365">
        <f>+B50*C50</f>
        <v>0</v>
      </c>
    </row>
    <row r="51" spans="1:7" x14ac:dyDescent="0.2">
      <c r="A51" s="362" t="s">
        <v>304</v>
      </c>
      <c r="B51" s="364"/>
      <c r="C51" s="237">
        <v>0.31</v>
      </c>
      <c r="D51" s="365">
        <f>+B51*C51</f>
        <v>0</v>
      </c>
    </row>
    <row r="52" spans="1:7" x14ac:dyDescent="0.2">
      <c r="A52" s="362"/>
      <c r="B52" s="154"/>
      <c r="C52" s="239"/>
      <c r="D52" s="277"/>
    </row>
    <row r="53" spans="1:7" x14ac:dyDescent="0.2">
      <c r="A53" s="366" t="s">
        <v>183</v>
      </c>
      <c r="B53" s="154"/>
      <c r="C53" s="239"/>
      <c r="D53" s="277"/>
    </row>
    <row r="54" spans="1:7" x14ac:dyDescent="0.2">
      <c r="A54" s="362" t="s">
        <v>211</v>
      </c>
      <c r="B54" s="363"/>
      <c r="C54" s="240">
        <v>2.19</v>
      </c>
      <c r="D54" s="275">
        <f>+B54*C54</f>
        <v>0</v>
      </c>
    </row>
    <row r="55" spans="1:7" x14ac:dyDescent="0.2">
      <c r="A55" s="362" t="s">
        <v>212</v>
      </c>
      <c r="B55" s="364"/>
      <c r="C55" s="241">
        <v>2.2324999999999999</v>
      </c>
      <c r="D55" s="365">
        <f>+B55*C55</f>
        <v>0</v>
      </c>
    </row>
    <row r="56" spans="1:7" x14ac:dyDescent="0.2">
      <c r="A56" s="362"/>
      <c r="B56" s="154"/>
      <c r="C56" s="239"/>
      <c r="D56" s="277"/>
    </row>
    <row r="57" spans="1:7" x14ac:dyDescent="0.2">
      <c r="A57" s="121" t="s">
        <v>184</v>
      </c>
      <c r="B57" s="154"/>
      <c r="C57" s="239"/>
      <c r="D57" s="277"/>
    </row>
    <row r="58" spans="1:7" x14ac:dyDescent="0.2">
      <c r="A58" s="362" t="s">
        <v>48</v>
      </c>
      <c r="B58" s="363"/>
      <c r="C58" s="237">
        <v>3.31</v>
      </c>
      <c r="D58" s="275">
        <f t="shared" ref="D58:D69" si="0">+B58*C58</f>
        <v>0</v>
      </c>
      <c r="F58" s="86">
        <f>SUM(D58:D78)</f>
        <v>624486.99402173923</v>
      </c>
      <c r="G58" s="44">
        <f>SUM(B58:B78)</f>
        <v>304679.1847826087</v>
      </c>
    </row>
    <row r="59" spans="1:7" x14ac:dyDescent="0.2">
      <c r="A59" s="362" t="s">
        <v>200</v>
      </c>
      <c r="B59" s="363">
        <f>SUM('11-SD Info - Lunch'!F16)*175</f>
        <v>139360.03260869568</v>
      </c>
      <c r="C59" s="237">
        <v>3.37</v>
      </c>
      <c r="D59" s="365">
        <f>+B59*C59</f>
        <v>469643.30989130447</v>
      </c>
      <c r="F59" s="22"/>
      <c r="G59" s="44"/>
    </row>
    <row r="60" spans="1:7" x14ac:dyDescent="0.2">
      <c r="A60" s="362" t="s">
        <v>49</v>
      </c>
      <c r="B60" s="363"/>
      <c r="C60" s="237">
        <v>3.33</v>
      </c>
      <c r="D60" s="365">
        <f t="shared" si="0"/>
        <v>0</v>
      </c>
      <c r="F60" s="22"/>
    </row>
    <row r="61" spans="1:7" x14ac:dyDescent="0.2">
      <c r="A61" s="362" t="s">
        <v>199</v>
      </c>
      <c r="B61" s="363"/>
      <c r="C61" s="237">
        <v>3.39</v>
      </c>
      <c r="D61" s="365">
        <f>+B61*C61</f>
        <v>0</v>
      </c>
      <c r="F61" s="22"/>
    </row>
    <row r="62" spans="1:7" x14ac:dyDescent="0.2">
      <c r="A62" s="362" t="s">
        <v>40</v>
      </c>
      <c r="B62" s="364"/>
      <c r="C62" s="237">
        <v>2.91</v>
      </c>
      <c r="D62" s="365">
        <f t="shared" si="0"/>
        <v>0</v>
      </c>
    </row>
    <row r="63" spans="1:7" x14ac:dyDescent="0.2">
      <c r="A63" s="362" t="s">
        <v>201</v>
      </c>
      <c r="B63" s="364">
        <f>SUM('11-SD Info - Lunch'!G16)*175</f>
        <v>36029.07608695652</v>
      </c>
      <c r="C63" s="237">
        <v>2.97</v>
      </c>
      <c r="D63" s="365">
        <f>+B63*C63</f>
        <v>107006.35597826088</v>
      </c>
    </row>
    <row r="64" spans="1:7" x14ac:dyDescent="0.2">
      <c r="A64" s="362" t="s">
        <v>50</v>
      </c>
      <c r="B64" s="364"/>
      <c r="C64" s="237">
        <v>2.93</v>
      </c>
      <c r="D64" s="365">
        <f t="shared" si="0"/>
        <v>0</v>
      </c>
    </row>
    <row r="65" spans="1:4" x14ac:dyDescent="0.2">
      <c r="A65" s="362" t="s">
        <v>198</v>
      </c>
      <c r="B65" s="364"/>
      <c r="C65" s="237">
        <v>2.99</v>
      </c>
      <c r="D65" s="365">
        <f>+B65*C65</f>
        <v>0</v>
      </c>
    </row>
    <row r="66" spans="1:4" x14ac:dyDescent="0.2">
      <c r="A66" s="362" t="s">
        <v>39</v>
      </c>
      <c r="B66" s="364"/>
      <c r="C66" s="237">
        <v>0.31</v>
      </c>
      <c r="D66" s="365">
        <f t="shared" si="0"/>
        <v>0</v>
      </c>
    </row>
    <row r="67" spans="1:4" x14ac:dyDescent="0.2">
      <c r="A67" s="362" t="s">
        <v>202</v>
      </c>
      <c r="B67" s="364">
        <f>SUM('11-SD Info - Lunch'!E16)*175</f>
        <v>129290.07608695653</v>
      </c>
      <c r="C67" s="237">
        <v>0.37</v>
      </c>
      <c r="D67" s="365">
        <f>+B67*C67</f>
        <v>47837.328152173912</v>
      </c>
    </row>
    <row r="68" spans="1:4" x14ac:dyDescent="0.2">
      <c r="A68" s="362" t="s">
        <v>197</v>
      </c>
      <c r="B68" s="364"/>
      <c r="C68" s="237">
        <v>0.33</v>
      </c>
      <c r="D68" s="365">
        <f>+B68*C68</f>
        <v>0</v>
      </c>
    </row>
    <row r="69" spans="1:4" x14ac:dyDescent="0.2">
      <c r="A69" s="362" t="s">
        <v>196</v>
      </c>
      <c r="B69" s="364"/>
      <c r="C69" s="242">
        <v>0.39</v>
      </c>
      <c r="D69" s="365">
        <f t="shared" si="0"/>
        <v>0</v>
      </c>
    </row>
    <row r="70" spans="1:4" x14ac:dyDescent="0.2">
      <c r="A70" s="23"/>
      <c r="B70" s="154"/>
      <c r="C70" s="243"/>
      <c r="D70" s="277"/>
    </row>
    <row r="71" spans="1:4" x14ac:dyDescent="0.2">
      <c r="A71" s="366" t="s">
        <v>185</v>
      </c>
      <c r="B71" s="154"/>
      <c r="C71" s="243"/>
      <c r="D71" s="367"/>
    </row>
    <row r="72" spans="1:4" x14ac:dyDescent="0.2">
      <c r="A72" s="362" t="s">
        <v>305</v>
      </c>
      <c r="B72" s="363"/>
      <c r="C72" s="244">
        <v>3.31</v>
      </c>
      <c r="D72" s="275">
        <f>+B72*C72</f>
        <v>0</v>
      </c>
    </row>
    <row r="73" spans="1:4" x14ac:dyDescent="0.2">
      <c r="A73" s="362" t="s">
        <v>40</v>
      </c>
      <c r="B73" s="364"/>
      <c r="C73" s="242">
        <v>2.91</v>
      </c>
      <c r="D73" s="365">
        <f>+B73*C73</f>
        <v>0</v>
      </c>
    </row>
    <row r="74" spans="1:4" x14ac:dyDescent="0.2">
      <c r="A74" s="362" t="s">
        <v>39</v>
      </c>
      <c r="B74" s="364"/>
      <c r="C74" s="242">
        <v>0.31</v>
      </c>
      <c r="D74" s="365">
        <f>+B74*C74</f>
        <v>0</v>
      </c>
    </row>
    <row r="75" spans="1:4" x14ac:dyDescent="0.2">
      <c r="A75" s="362"/>
      <c r="B75" s="154"/>
      <c r="C75" s="245"/>
      <c r="D75" s="277"/>
    </row>
    <row r="76" spans="1:4" x14ac:dyDescent="0.2">
      <c r="A76" s="366" t="s">
        <v>186</v>
      </c>
      <c r="B76" s="154"/>
      <c r="C76" s="245"/>
      <c r="D76" s="367"/>
    </row>
    <row r="77" spans="1:4" x14ac:dyDescent="0.2">
      <c r="A77" s="362" t="s">
        <v>211</v>
      </c>
      <c r="B77" s="363"/>
      <c r="C77" s="240">
        <v>3.8574999999999999</v>
      </c>
      <c r="D77" s="275">
        <f>+B77*C77</f>
        <v>0</v>
      </c>
    </row>
    <row r="78" spans="1:4" x14ac:dyDescent="0.2">
      <c r="A78" s="362" t="s">
        <v>212</v>
      </c>
      <c r="B78" s="364"/>
      <c r="C78" s="241">
        <v>3.9224999999999999</v>
      </c>
      <c r="D78" s="365">
        <f>+B78*C78</f>
        <v>0</v>
      </c>
    </row>
    <row r="79" spans="1:4" x14ac:dyDescent="0.2">
      <c r="A79" s="362"/>
      <c r="B79" s="154"/>
      <c r="C79" s="243"/>
      <c r="D79" s="277"/>
    </row>
    <row r="80" spans="1:4" x14ac:dyDescent="0.2">
      <c r="A80" s="366" t="s">
        <v>188</v>
      </c>
      <c r="B80" s="154"/>
      <c r="C80" s="243"/>
      <c r="D80" s="367"/>
    </row>
    <row r="81" spans="1:7" x14ac:dyDescent="0.2">
      <c r="A81" s="362" t="s">
        <v>48</v>
      </c>
      <c r="B81" s="363"/>
      <c r="C81" s="244">
        <v>0.91</v>
      </c>
      <c r="D81" s="275">
        <f>+B81*C81</f>
        <v>0</v>
      </c>
      <c r="F81" s="22">
        <f>SUM(D81:D91)</f>
        <v>0</v>
      </c>
      <c r="G81" s="44">
        <f>SUM(B81:B92)/3</f>
        <v>0</v>
      </c>
    </row>
    <row r="82" spans="1:7" x14ac:dyDescent="0.2">
      <c r="A82" s="362" t="s">
        <v>40</v>
      </c>
      <c r="B82" s="364"/>
      <c r="C82" s="242">
        <v>0.45</v>
      </c>
      <c r="D82" s="365">
        <f>+B82*C82</f>
        <v>0</v>
      </c>
    </row>
    <row r="83" spans="1:7" x14ac:dyDescent="0.2">
      <c r="A83" s="362" t="s">
        <v>39</v>
      </c>
      <c r="B83" s="364"/>
      <c r="C83" s="242">
        <v>0.08</v>
      </c>
      <c r="D83" s="365">
        <f>+B83*C83</f>
        <v>0</v>
      </c>
    </row>
    <row r="84" spans="1:7" x14ac:dyDescent="0.2">
      <c r="A84" s="362"/>
      <c r="B84" s="281"/>
      <c r="C84" s="246"/>
      <c r="D84" s="277"/>
    </row>
    <row r="85" spans="1:7" x14ac:dyDescent="0.2">
      <c r="A85" s="366" t="s">
        <v>187</v>
      </c>
      <c r="B85" s="281"/>
      <c r="C85" s="246"/>
      <c r="D85" s="367"/>
    </row>
    <row r="86" spans="1:7" x14ac:dyDescent="0.2">
      <c r="A86" s="362" t="s">
        <v>305</v>
      </c>
      <c r="B86" s="363"/>
      <c r="C86" s="244">
        <v>0.91</v>
      </c>
      <c r="D86" s="275">
        <f>+B86*C86</f>
        <v>0</v>
      </c>
      <c r="F86" s="22"/>
      <c r="G86" s="44"/>
    </row>
    <row r="87" spans="1:7" x14ac:dyDescent="0.2">
      <c r="A87" s="362" t="s">
        <v>40</v>
      </c>
      <c r="B87" s="364"/>
      <c r="C87" s="242">
        <v>0.45</v>
      </c>
      <c r="D87" s="365">
        <f>+B87*C87</f>
        <v>0</v>
      </c>
    </row>
    <row r="88" spans="1:7" x14ac:dyDescent="0.2">
      <c r="A88" s="362" t="s">
        <v>39</v>
      </c>
      <c r="B88" s="364"/>
      <c r="C88" s="242">
        <v>0.08</v>
      </c>
      <c r="D88" s="365">
        <f>+B88*C88</f>
        <v>0</v>
      </c>
    </row>
    <row r="89" spans="1:7" x14ac:dyDescent="0.2">
      <c r="A89" s="362"/>
      <c r="B89" s="281"/>
      <c r="C89" s="246"/>
      <c r="D89" s="277"/>
    </row>
    <row r="90" spans="1:7" x14ac:dyDescent="0.2">
      <c r="A90" s="366" t="s">
        <v>189</v>
      </c>
      <c r="B90" s="281"/>
      <c r="C90" s="246"/>
      <c r="D90" s="367"/>
    </row>
    <row r="91" spans="1:7" x14ac:dyDescent="0.2">
      <c r="A91" s="362" t="s">
        <v>211</v>
      </c>
      <c r="B91" s="363"/>
      <c r="C91" s="240">
        <v>0.91</v>
      </c>
      <c r="D91" s="275">
        <f>+B91*C91</f>
        <v>0</v>
      </c>
    </row>
    <row r="92" spans="1:7" x14ac:dyDescent="0.2">
      <c r="A92" s="362" t="s">
        <v>212</v>
      </c>
      <c r="B92" s="364"/>
      <c r="C92" s="241">
        <v>0.93</v>
      </c>
      <c r="D92" s="365">
        <f>+B92*C92</f>
        <v>0</v>
      </c>
    </row>
    <row r="93" spans="1:7" x14ac:dyDescent="0.2">
      <c r="A93" s="362"/>
      <c r="B93" s="281"/>
      <c r="C93" s="246"/>
      <c r="D93" s="277"/>
    </row>
    <row r="94" spans="1:7" x14ac:dyDescent="0.2">
      <c r="A94" s="366" t="s">
        <v>180</v>
      </c>
      <c r="B94" s="281"/>
      <c r="C94" s="246"/>
      <c r="D94" s="277"/>
    </row>
    <row r="95" spans="1:7" x14ac:dyDescent="0.2">
      <c r="A95" s="362" t="s">
        <v>305</v>
      </c>
      <c r="B95" s="363"/>
      <c r="C95" s="244">
        <v>3.31</v>
      </c>
      <c r="D95" s="275">
        <f>+B95*C95</f>
        <v>0</v>
      </c>
      <c r="F95" s="22">
        <f>SUM(D95:D100)</f>
        <v>0</v>
      </c>
      <c r="G95" s="114">
        <f>SUM(B95:B101)</f>
        <v>0</v>
      </c>
    </row>
    <row r="96" spans="1:7" x14ac:dyDescent="0.2">
      <c r="A96" s="362" t="s">
        <v>40</v>
      </c>
      <c r="B96" s="364"/>
      <c r="C96" s="242">
        <v>2.91</v>
      </c>
      <c r="D96" s="365">
        <f>+B96*C96</f>
        <v>0</v>
      </c>
    </row>
    <row r="97" spans="1:7" x14ac:dyDescent="0.2">
      <c r="A97" s="362" t="s">
        <v>39</v>
      </c>
      <c r="B97" s="364"/>
      <c r="C97" s="242">
        <v>0.31</v>
      </c>
      <c r="D97" s="365">
        <f>+B97*C97</f>
        <v>0</v>
      </c>
    </row>
    <row r="98" spans="1:7" x14ac:dyDescent="0.2">
      <c r="A98" s="362"/>
      <c r="B98" s="154"/>
      <c r="C98" s="243"/>
      <c r="D98" s="277"/>
    </row>
    <row r="99" spans="1:7" x14ac:dyDescent="0.2">
      <c r="A99" s="366" t="s">
        <v>190</v>
      </c>
      <c r="B99" s="154"/>
      <c r="C99" s="247"/>
      <c r="D99" s="277"/>
    </row>
    <row r="100" spans="1:7" x14ac:dyDescent="0.2">
      <c r="A100" s="362" t="s">
        <v>211</v>
      </c>
      <c r="B100" s="363"/>
      <c r="C100" s="240">
        <v>3.8574999999999999</v>
      </c>
      <c r="D100" s="275">
        <f>+B100*C100</f>
        <v>0</v>
      </c>
    </row>
    <row r="101" spans="1:7" x14ac:dyDescent="0.2">
      <c r="A101" s="362" t="s">
        <v>212</v>
      </c>
      <c r="B101" s="364"/>
      <c r="C101" s="241">
        <v>3.9224999999999999</v>
      </c>
      <c r="D101" s="365">
        <f>+B101*C101</f>
        <v>0</v>
      </c>
    </row>
    <row r="102" spans="1:7" x14ac:dyDescent="0.2">
      <c r="A102" s="362"/>
      <c r="B102" s="154"/>
      <c r="C102" s="243"/>
      <c r="D102" s="277"/>
    </row>
    <row r="103" spans="1:7" x14ac:dyDescent="0.2">
      <c r="A103" s="23"/>
      <c r="B103" s="154"/>
      <c r="C103" s="248" t="s">
        <v>51</v>
      </c>
      <c r="D103" s="275">
        <f>SUM(D42:D100)</f>
        <v>767330.14184782619</v>
      </c>
    </row>
    <row r="104" spans="1:7" x14ac:dyDescent="0.2">
      <c r="A104" s="23"/>
      <c r="B104" s="154"/>
      <c r="C104" s="243"/>
      <c r="D104" s="277"/>
    </row>
    <row r="105" spans="1:7" x14ac:dyDescent="0.2">
      <c r="A105" s="121" t="s">
        <v>67</v>
      </c>
      <c r="B105" s="154"/>
      <c r="C105" s="243"/>
      <c r="D105" s="277"/>
    </row>
    <row r="106" spans="1:7" x14ac:dyDescent="0.2">
      <c r="A106" s="362" t="s">
        <v>39</v>
      </c>
      <c r="B106" s="363"/>
      <c r="C106" s="249">
        <v>0.20499999999999999</v>
      </c>
      <c r="D106" s="275">
        <f>+B106*C106</f>
        <v>0</v>
      </c>
      <c r="F106" s="22">
        <f>SUM(D106:D107)</f>
        <v>0</v>
      </c>
      <c r="G106" s="44">
        <f>SUM(B106:B107)</f>
        <v>0</v>
      </c>
    </row>
    <row r="107" spans="1:7" x14ac:dyDescent="0.2">
      <c r="A107" s="362" t="s">
        <v>48</v>
      </c>
      <c r="B107" s="364"/>
      <c r="C107" s="250" t="s">
        <v>133</v>
      </c>
      <c r="D107" s="365"/>
    </row>
    <row r="108" spans="1:7" x14ac:dyDescent="0.2">
      <c r="A108" s="23"/>
      <c r="B108" s="23"/>
      <c r="C108" s="23"/>
      <c r="D108" s="277"/>
    </row>
    <row r="109" spans="1:7" x14ac:dyDescent="0.2">
      <c r="A109" s="23"/>
      <c r="B109" s="23"/>
      <c r="C109" s="368" t="s">
        <v>52</v>
      </c>
      <c r="D109" s="275">
        <f>+D106+D107</f>
        <v>0</v>
      </c>
    </row>
    <row r="110" spans="1:7" x14ac:dyDescent="0.2">
      <c r="A110" s="23"/>
      <c r="B110" s="23"/>
      <c r="C110" s="23"/>
      <c r="D110" s="277"/>
    </row>
    <row r="111" spans="1:7" x14ac:dyDescent="0.2">
      <c r="A111" s="23"/>
      <c r="B111" s="23" t="s">
        <v>53</v>
      </c>
      <c r="C111" s="23"/>
      <c r="D111" s="275">
        <f>+D103+D109</f>
        <v>767330.14184782619</v>
      </c>
      <c r="E111" s="23"/>
      <c r="F111" s="23"/>
      <c r="G111" s="23"/>
    </row>
    <row r="112" spans="1:7" x14ac:dyDescent="0.2">
      <c r="A112" s="23"/>
      <c r="B112" s="23" t="s">
        <v>215</v>
      </c>
      <c r="C112" s="23"/>
      <c r="D112" s="275">
        <v>959</v>
      </c>
      <c r="E112" s="23"/>
      <c r="F112" s="23"/>
      <c r="G112" s="23"/>
    </row>
    <row r="113" spans="1:7" x14ac:dyDescent="0.2">
      <c r="A113" s="23"/>
      <c r="B113" s="23" t="s">
        <v>176</v>
      </c>
      <c r="C113" s="23"/>
      <c r="D113" s="153">
        <v>59174.53</v>
      </c>
      <c r="E113" s="23"/>
      <c r="F113" s="152"/>
      <c r="G113" s="23"/>
    </row>
    <row r="114" spans="1:7" x14ac:dyDescent="0.2">
      <c r="A114" s="23"/>
      <c r="B114" s="23" t="s">
        <v>177</v>
      </c>
      <c r="C114" s="23"/>
      <c r="D114" s="153"/>
      <c r="E114" s="23"/>
      <c r="F114" s="23"/>
      <c r="G114" s="23"/>
    </row>
    <row r="115" spans="1:7" x14ac:dyDescent="0.2">
      <c r="A115" s="23"/>
      <c r="B115" s="23" t="s">
        <v>207</v>
      </c>
      <c r="C115" s="23"/>
      <c r="D115" s="153"/>
    </row>
    <row r="116" spans="1:7" x14ac:dyDescent="0.2">
      <c r="A116" s="23"/>
      <c r="B116" s="23" t="s">
        <v>54</v>
      </c>
      <c r="C116" s="23"/>
      <c r="D116" s="153"/>
    </row>
    <row r="117" spans="1:7" x14ac:dyDescent="0.2">
      <c r="A117" s="23"/>
      <c r="B117" s="23" t="s">
        <v>46</v>
      </c>
      <c r="C117" s="23"/>
      <c r="D117" s="365">
        <f>+D34</f>
        <v>663335.26282608695</v>
      </c>
    </row>
    <row r="118" spans="1:7" x14ac:dyDescent="0.2">
      <c r="A118" s="23"/>
      <c r="B118" s="23"/>
      <c r="C118" s="23"/>
      <c r="D118" s="277"/>
    </row>
    <row r="119" spans="1:7" x14ac:dyDescent="0.2">
      <c r="A119" s="23"/>
      <c r="B119" s="23"/>
      <c r="C119" s="368" t="s">
        <v>55</v>
      </c>
      <c r="D119" s="275">
        <f>SUM(D111:D118)</f>
        <v>1490798.9346739133</v>
      </c>
    </row>
    <row r="120" spans="1:7" x14ac:dyDescent="0.2">
      <c r="A120" s="23"/>
      <c r="B120" s="23"/>
      <c r="C120" s="23"/>
      <c r="D120" s="277"/>
    </row>
    <row r="121" spans="1:7" x14ac:dyDescent="0.2">
      <c r="A121" s="23"/>
      <c r="B121" s="23"/>
      <c r="C121" s="23"/>
      <c r="D121" s="277"/>
    </row>
    <row r="122" spans="1:7" ht="37.5" customHeight="1" x14ac:dyDescent="0.2">
      <c r="A122" s="369" t="s">
        <v>471</v>
      </c>
      <c r="B122" s="369"/>
      <c r="C122" s="369"/>
      <c r="D122" s="369"/>
      <c r="E122" s="40"/>
      <c r="F122" s="40"/>
    </row>
    <row r="123" spans="1:7" x14ac:dyDescent="0.2">
      <c r="A123" s="370"/>
      <c r="B123" s="371"/>
      <c r="C123" s="371"/>
      <c r="D123" s="372"/>
    </row>
  </sheetData>
  <mergeCells count="5">
    <mergeCell ref="A36:D36"/>
    <mergeCell ref="A37:D37"/>
    <mergeCell ref="A38:D38"/>
    <mergeCell ref="A122:D122"/>
    <mergeCell ref="A1:D1"/>
  </mergeCells>
  <phoneticPr fontId="0" type="noConversion"/>
  <printOptions horizontalCentered="1"/>
  <pageMargins left="0.35" right="0.28000000000000003" top="0.6" bottom="0.56999999999999995" header="0.5" footer="0.3"/>
  <pageSetup scale="4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zoomScaleNormal="100" workbookViewId="0">
      <selection activeCell="D25" sqref="D25"/>
    </sheetView>
  </sheetViews>
  <sheetFormatPr defaultRowHeight="12.75" x14ac:dyDescent="0.2"/>
  <cols>
    <col min="1" max="1" width="25.85546875" customWidth="1"/>
    <col min="2" max="2" width="27.140625" bestFit="1" customWidth="1"/>
    <col min="3" max="3" width="51.7109375" bestFit="1" customWidth="1"/>
    <col min="4" max="4" width="15.7109375" customWidth="1"/>
  </cols>
  <sheetData>
    <row r="1" spans="1:6" x14ac:dyDescent="0.2">
      <c r="A1" s="345" t="s">
        <v>145</v>
      </c>
      <c r="B1" s="345"/>
      <c r="C1" s="345"/>
      <c r="D1" s="345"/>
    </row>
    <row r="3" spans="1:6" ht="15" x14ac:dyDescent="0.25">
      <c r="A3" s="346" t="s">
        <v>338</v>
      </c>
      <c r="B3" s="346"/>
      <c r="C3" s="346"/>
      <c r="D3" s="346"/>
    </row>
    <row r="5" spans="1:6" x14ac:dyDescent="0.2">
      <c r="B5" s="23"/>
      <c r="C5" s="23"/>
      <c r="D5" s="23"/>
      <c r="E5" s="23"/>
    </row>
    <row r="7" spans="1:6" ht="21" customHeight="1" x14ac:dyDescent="0.2">
      <c r="A7" s="1" t="s">
        <v>56</v>
      </c>
      <c r="B7" s="155">
        <v>3.31</v>
      </c>
    </row>
    <row r="8" spans="1:6" ht="21" customHeight="1" x14ac:dyDescent="0.2">
      <c r="A8" s="12" t="s">
        <v>57</v>
      </c>
      <c r="B8" s="156">
        <v>0.23499999999999999</v>
      </c>
    </row>
    <row r="9" spans="1:6" ht="21" customHeight="1" x14ac:dyDescent="0.2">
      <c r="A9" s="1" t="s">
        <v>37</v>
      </c>
      <c r="B9" s="157">
        <f>SUM(B7:B8)</f>
        <v>3.5449999999999999</v>
      </c>
    </row>
    <row r="10" spans="1:6" ht="21" customHeight="1" x14ac:dyDescent="0.2">
      <c r="A10" s="14"/>
      <c r="B10" s="15" t="s">
        <v>128</v>
      </c>
      <c r="C10" s="309">
        <f>SUM('14-Revenue Info'!F28)</f>
        <v>205643.36</v>
      </c>
      <c r="D10" s="23"/>
    </row>
    <row r="11" spans="1:6" ht="21" customHeight="1" x14ac:dyDescent="0.2">
      <c r="A11" s="14"/>
      <c r="B11" s="9"/>
      <c r="C11" s="15" t="s">
        <v>3</v>
      </c>
      <c r="D11" s="252">
        <f>+C10/B9</f>
        <v>58009.410437235543</v>
      </c>
    </row>
    <row r="12" spans="1:6" ht="21" customHeight="1" x14ac:dyDescent="0.2">
      <c r="A12" s="14"/>
      <c r="B12" s="9"/>
      <c r="C12" s="15" t="s">
        <v>126</v>
      </c>
      <c r="D12" s="253">
        <f>+'14-Revenue Info'!$G$42</f>
        <v>39689.999999999993</v>
      </c>
    </row>
    <row r="13" spans="1:6" ht="21" customHeight="1" x14ac:dyDescent="0.2">
      <c r="A13" s="14"/>
      <c r="B13" s="9"/>
      <c r="C13" s="15" t="s">
        <v>127</v>
      </c>
      <c r="D13" s="253">
        <f>+'14-Revenue Info'!$G$58</f>
        <v>304679.1847826087</v>
      </c>
    </row>
    <row r="14" spans="1:6" ht="21" customHeight="1" x14ac:dyDescent="0.2">
      <c r="A14" s="14"/>
      <c r="B14" s="9"/>
      <c r="C14" s="15" t="s">
        <v>132</v>
      </c>
      <c r="D14" s="253">
        <f>+'14-Revenue Info'!$G$81</f>
        <v>0</v>
      </c>
    </row>
    <row r="15" spans="1:6" ht="21" customHeight="1" x14ac:dyDescent="0.2">
      <c r="A15" s="14"/>
      <c r="B15" s="9"/>
      <c r="C15" s="305" t="s">
        <v>472</v>
      </c>
      <c r="D15" s="253">
        <f>+'14-Revenue Info'!$G$81</f>
        <v>0</v>
      </c>
    </row>
    <row r="16" spans="1:6" ht="21" customHeight="1" x14ac:dyDescent="0.2">
      <c r="A16" s="14"/>
      <c r="B16" s="9"/>
      <c r="C16" s="305" t="s">
        <v>473</v>
      </c>
      <c r="D16" s="252">
        <f>SUM(D11:D15)</f>
        <v>402378.59521984425</v>
      </c>
      <c r="F16" s="37"/>
    </row>
    <row r="17" spans="1:6" x14ac:dyDescent="0.2">
      <c r="A17" s="295" t="s">
        <v>456</v>
      </c>
      <c r="B17" s="295"/>
      <c r="C17" s="295"/>
      <c r="D17" s="295"/>
      <c r="E17" s="295"/>
      <c r="F17" s="23"/>
    </row>
    <row r="18" spans="1:6" x14ac:dyDescent="0.2">
      <c r="A18" s="295"/>
      <c r="B18" s="295"/>
      <c r="C18" s="295"/>
      <c r="D18" s="295"/>
      <c r="E18" s="295"/>
      <c r="F18" s="23"/>
    </row>
    <row r="20" spans="1:6" x14ac:dyDescent="0.2">
      <c r="A20" t="s">
        <v>131</v>
      </c>
    </row>
    <row r="21" spans="1:6" x14ac:dyDescent="0.2">
      <c r="A21" t="s">
        <v>58</v>
      </c>
    </row>
    <row r="23" spans="1:6" x14ac:dyDescent="0.2">
      <c r="A23" t="s">
        <v>148</v>
      </c>
      <c r="B23" s="13"/>
    </row>
    <row r="24" spans="1:6" x14ac:dyDescent="0.2">
      <c r="A24" s="152" t="s">
        <v>474</v>
      </c>
      <c r="B24" s="154"/>
    </row>
  </sheetData>
  <mergeCells count="2">
    <mergeCell ref="A1:D1"/>
    <mergeCell ref="A3:D3"/>
  </mergeCells>
  <phoneticPr fontId="0" type="noConversion"/>
  <printOptions horizontalCentered="1"/>
  <pageMargins left="0.75" right="0.75" top="1" bottom="1" header="0.5" footer="0.5"/>
  <pageSetup scale="7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Normal="100" workbookViewId="0">
      <selection activeCell="O33" sqref="O33"/>
    </sheetView>
  </sheetViews>
  <sheetFormatPr defaultRowHeight="12.75" x14ac:dyDescent="0.2"/>
  <cols>
    <col min="1" max="1" width="25.85546875" customWidth="1"/>
    <col min="2" max="2" width="13.42578125" style="2" bestFit="1" customWidth="1"/>
    <col min="3" max="3" width="12" style="2" bestFit="1" customWidth="1"/>
    <col min="4" max="5" width="19.7109375" customWidth="1"/>
    <col min="6" max="9" width="11.7109375" customWidth="1"/>
  </cols>
  <sheetData>
    <row r="1" spans="1:11" ht="15.75" x14ac:dyDescent="0.25">
      <c r="A1" s="347" t="s">
        <v>339</v>
      </c>
      <c r="B1" s="347"/>
      <c r="C1" s="347"/>
      <c r="D1" s="347"/>
      <c r="E1" s="347"/>
      <c r="F1" s="347"/>
      <c r="G1" s="347"/>
      <c r="H1" s="347"/>
      <c r="I1" s="347"/>
    </row>
    <row r="2" spans="1:11" ht="15.75" x14ac:dyDescent="0.25">
      <c r="A2" s="181"/>
      <c r="B2" s="262"/>
      <c r="C2" s="262"/>
      <c r="D2" s="181"/>
      <c r="E2" s="181"/>
      <c r="F2" s="181"/>
      <c r="G2" s="181"/>
      <c r="H2" s="181"/>
      <c r="I2" s="181"/>
    </row>
    <row r="3" spans="1:11" x14ac:dyDescent="0.2">
      <c r="A3" s="118"/>
      <c r="B3" s="118"/>
      <c r="C3" s="118"/>
      <c r="D3" s="118"/>
      <c r="E3" s="118"/>
      <c r="F3" s="118"/>
      <c r="G3" s="118"/>
      <c r="H3" s="118"/>
      <c r="I3" s="23"/>
    </row>
    <row r="4" spans="1:11" x14ac:dyDescent="0.2">
      <c r="A4" s="348" t="s">
        <v>119</v>
      </c>
      <c r="B4" s="373" t="s">
        <v>454</v>
      </c>
      <c r="C4" s="373" t="s">
        <v>455</v>
      </c>
      <c r="D4" s="350" t="s">
        <v>64</v>
      </c>
      <c r="E4" s="351"/>
      <c r="F4" s="352" t="s">
        <v>281</v>
      </c>
      <c r="G4" s="353"/>
      <c r="H4" s="353"/>
      <c r="I4" s="354"/>
      <c r="K4" s="140"/>
    </row>
    <row r="5" spans="1:11" x14ac:dyDescent="0.2">
      <c r="A5" s="349"/>
      <c r="B5" s="374"/>
      <c r="C5" s="375"/>
      <c r="D5" s="208" t="s">
        <v>66</v>
      </c>
      <c r="E5" s="208" t="s">
        <v>65</v>
      </c>
      <c r="F5" s="209" t="s">
        <v>66</v>
      </c>
      <c r="G5" s="209" t="s">
        <v>65</v>
      </c>
      <c r="H5" s="209" t="s">
        <v>214</v>
      </c>
      <c r="I5" s="209" t="s">
        <v>213</v>
      </c>
      <c r="K5" s="290"/>
    </row>
    <row r="6" spans="1:11" x14ac:dyDescent="0.2">
      <c r="A6" s="182" t="s">
        <v>363</v>
      </c>
      <c r="B6" s="376" t="s">
        <v>364</v>
      </c>
      <c r="C6" s="377" t="s">
        <v>364</v>
      </c>
      <c r="D6" s="293" t="s">
        <v>376</v>
      </c>
      <c r="E6" s="293" t="s">
        <v>377</v>
      </c>
      <c r="F6" s="210">
        <v>180</v>
      </c>
      <c r="G6" s="210">
        <v>175</v>
      </c>
      <c r="H6" s="210">
        <v>0</v>
      </c>
      <c r="I6" s="210">
        <v>0</v>
      </c>
      <c r="K6" s="143"/>
    </row>
    <row r="7" spans="1:11" x14ac:dyDescent="0.2">
      <c r="A7" s="182" t="s">
        <v>354</v>
      </c>
      <c r="B7" s="376" t="s">
        <v>365</v>
      </c>
      <c r="C7" s="377" t="s">
        <v>370</v>
      </c>
      <c r="D7" s="293" t="s">
        <v>378</v>
      </c>
      <c r="E7" s="293" t="s">
        <v>379</v>
      </c>
      <c r="F7" s="210">
        <v>180</v>
      </c>
      <c r="G7" s="210">
        <v>175</v>
      </c>
      <c r="H7" s="210">
        <v>0</v>
      </c>
      <c r="I7" s="210">
        <v>0</v>
      </c>
      <c r="K7" s="290"/>
    </row>
    <row r="8" spans="1:11" x14ac:dyDescent="0.2">
      <c r="A8" s="182" t="s">
        <v>355</v>
      </c>
      <c r="B8" s="377" t="s">
        <v>366</v>
      </c>
      <c r="C8" s="377" t="s">
        <v>371</v>
      </c>
      <c r="D8" s="293" t="s">
        <v>380</v>
      </c>
      <c r="E8" s="293" t="s">
        <v>381</v>
      </c>
      <c r="F8" s="210">
        <v>180</v>
      </c>
      <c r="G8" s="210">
        <v>175</v>
      </c>
      <c r="H8" s="210">
        <v>0</v>
      </c>
      <c r="I8" s="210">
        <v>0</v>
      </c>
    </row>
    <row r="9" spans="1:11" x14ac:dyDescent="0.2">
      <c r="A9" s="182" t="s">
        <v>353</v>
      </c>
      <c r="B9" s="377" t="s">
        <v>367</v>
      </c>
      <c r="C9" s="377" t="s">
        <v>372</v>
      </c>
      <c r="D9" s="293" t="s">
        <v>382</v>
      </c>
      <c r="E9" s="293" t="s">
        <v>383</v>
      </c>
      <c r="F9" s="210">
        <v>180</v>
      </c>
      <c r="G9" s="210">
        <v>175</v>
      </c>
      <c r="H9" s="210">
        <v>0</v>
      </c>
      <c r="I9" s="210">
        <v>0</v>
      </c>
    </row>
    <row r="10" spans="1:11" x14ac:dyDescent="0.2">
      <c r="A10" s="182" t="s">
        <v>324</v>
      </c>
      <c r="B10" s="377" t="s">
        <v>368</v>
      </c>
      <c r="C10" s="377" t="s">
        <v>373</v>
      </c>
      <c r="D10" s="293" t="s">
        <v>384</v>
      </c>
      <c r="E10" s="293" t="s">
        <v>385</v>
      </c>
      <c r="F10" s="210">
        <v>180</v>
      </c>
      <c r="G10" s="210">
        <v>175</v>
      </c>
      <c r="H10" s="210">
        <v>0</v>
      </c>
      <c r="I10" s="210">
        <v>0</v>
      </c>
    </row>
    <row r="11" spans="1:11" x14ac:dyDescent="0.2">
      <c r="A11" s="182" t="s">
        <v>356</v>
      </c>
      <c r="B11" s="377" t="s">
        <v>369</v>
      </c>
      <c r="C11" s="377" t="s">
        <v>369</v>
      </c>
      <c r="D11" s="293" t="s">
        <v>374</v>
      </c>
      <c r="E11" s="293" t="s">
        <v>375</v>
      </c>
      <c r="F11" s="210">
        <v>180</v>
      </c>
      <c r="G11" s="210">
        <v>175</v>
      </c>
      <c r="H11" s="210">
        <v>0</v>
      </c>
      <c r="I11" s="210">
        <v>0</v>
      </c>
    </row>
    <row r="12" spans="1:11" x14ac:dyDescent="0.2">
      <c r="A12" s="269" t="s">
        <v>352</v>
      </c>
      <c r="B12" s="268" t="s">
        <v>440</v>
      </c>
      <c r="C12" s="268" t="s">
        <v>440</v>
      </c>
      <c r="D12" s="293" t="s">
        <v>74</v>
      </c>
      <c r="E12" s="293" t="s">
        <v>441</v>
      </c>
      <c r="F12" s="210">
        <v>0</v>
      </c>
      <c r="G12" s="210">
        <v>175</v>
      </c>
      <c r="H12" s="210">
        <v>0</v>
      </c>
      <c r="I12" s="210">
        <v>0</v>
      </c>
    </row>
    <row r="13" spans="1:11" x14ac:dyDescent="0.2">
      <c r="A13" s="269" t="s">
        <v>439</v>
      </c>
      <c r="B13" s="268" t="s">
        <v>442</v>
      </c>
      <c r="C13" s="268" t="s">
        <v>442</v>
      </c>
      <c r="D13" s="293" t="s">
        <v>74</v>
      </c>
      <c r="E13" s="293" t="s">
        <v>443</v>
      </c>
      <c r="F13" s="210">
        <v>0</v>
      </c>
      <c r="G13" s="210">
        <v>175</v>
      </c>
      <c r="H13" s="210">
        <v>0</v>
      </c>
      <c r="I13" s="210">
        <v>0</v>
      </c>
    </row>
    <row r="14" spans="1:11" x14ac:dyDescent="0.2">
      <c r="A14" s="182"/>
      <c r="B14" s="150"/>
      <c r="C14" s="150"/>
      <c r="D14" s="208"/>
      <c r="E14" s="208"/>
      <c r="F14" s="210"/>
      <c r="G14" s="210"/>
      <c r="H14" s="210"/>
      <c r="I14" s="210"/>
    </row>
    <row r="15" spans="1:11" x14ac:dyDescent="0.2">
      <c r="A15" s="295" t="s">
        <v>456</v>
      </c>
      <c r="B15" s="296"/>
      <c r="C15" s="296"/>
      <c r="D15" s="295"/>
      <c r="E15" s="295"/>
      <c r="F15" s="23"/>
    </row>
    <row r="16" spans="1:11" x14ac:dyDescent="0.2">
      <c r="A16" s="295" t="s">
        <v>444</v>
      </c>
      <c r="B16" s="296"/>
      <c r="C16" s="296"/>
      <c r="D16" s="295"/>
      <c r="E16" s="295"/>
      <c r="F16" s="23"/>
    </row>
    <row r="17" spans="1:10" x14ac:dyDescent="0.2">
      <c r="A17" s="107"/>
      <c r="B17" s="115"/>
      <c r="C17" s="115"/>
      <c r="D17" s="107"/>
      <c r="E17" s="107"/>
      <c r="F17" s="107"/>
      <c r="G17" s="107"/>
      <c r="H17" s="107"/>
      <c r="I17" s="107"/>
    </row>
    <row r="18" spans="1:10" x14ac:dyDescent="0.2">
      <c r="A18" s="183" t="s">
        <v>282</v>
      </c>
      <c r="B18" s="174"/>
      <c r="C18" s="174"/>
      <c r="D18" s="183"/>
      <c r="E18" s="107"/>
      <c r="F18" s="107"/>
      <c r="G18" s="107"/>
      <c r="H18" s="107"/>
      <c r="I18" s="107"/>
    </row>
    <row r="19" spans="1:10" x14ac:dyDescent="0.2">
      <c r="A19" s="184"/>
      <c r="B19" s="115"/>
      <c r="C19" s="115"/>
      <c r="D19" s="107"/>
      <c r="E19" s="107"/>
      <c r="F19" s="107"/>
      <c r="G19" s="107"/>
      <c r="H19" s="107"/>
      <c r="I19" s="107"/>
    </row>
    <row r="20" spans="1:10" ht="39" customHeight="1" x14ac:dyDescent="0.2">
      <c r="A20" s="168" t="s">
        <v>283</v>
      </c>
      <c r="B20" s="168" t="s">
        <v>284</v>
      </c>
      <c r="C20" s="168"/>
      <c r="D20" s="168" t="s">
        <v>285</v>
      </c>
      <c r="E20" s="168" t="s">
        <v>286</v>
      </c>
      <c r="F20" s="115"/>
      <c r="G20" s="115"/>
      <c r="H20" s="115"/>
      <c r="I20" s="115"/>
      <c r="J20" s="16"/>
    </row>
    <row r="21" spans="1:10" x14ac:dyDescent="0.2">
      <c r="A21" s="270" t="s">
        <v>74</v>
      </c>
      <c r="B21" s="186"/>
      <c r="C21" s="186"/>
      <c r="D21" s="185"/>
      <c r="E21" s="182"/>
      <c r="F21" s="23"/>
    </row>
    <row r="22" spans="1:10" x14ac:dyDescent="0.2">
      <c r="A22" s="294"/>
      <c r="B22" s="186"/>
      <c r="C22" s="186"/>
      <c r="D22" s="185"/>
      <c r="E22" s="182"/>
    </row>
    <row r="23" spans="1:10" x14ac:dyDescent="0.2">
      <c r="A23" s="185"/>
      <c r="B23" s="186"/>
      <c r="C23" s="186"/>
      <c r="D23" s="185"/>
      <c r="E23" s="182"/>
    </row>
    <row r="24" spans="1:10" x14ac:dyDescent="0.2">
      <c r="A24" s="185"/>
      <c r="B24" s="186"/>
      <c r="C24" s="186"/>
      <c r="D24" s="185"/>
      <c r="E24" s="185"/>
    </row>
    <row r="25" spans="1:10" x14ac:dyDescent="0.2">
      <c r="A25" s="185"/>
      <c r="B25" s="186"/>
      <c r="C25" s="186"/>
      <c r="D25" s="185"/>
      <c r="E25" s="185"/>
    </row>
  </sheetData>
  <mergeCells count="6">
    <mergeCell ref="A1:I1"/>
    <mergeCell ref="A4:A5"/>
    <mergeCell ref="B4:B5"/>
    <mergeCell ref="D4:E4"/>
    <mergeCell ref="F4:I4"/>
    <mergeCell ref="C4:C5"/>
  </mergeCells>
  <phoneticPr fontId="0" type="noConversion"/>
  <printOptions horizontalCentered="1"/>
  <pageMargins left="0.75" right="0.75" top="1.06" bottom="1" header="0.5" footer="0.5"/>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zoomScaleNormal="75" workbookViewId="0">
      <selection activeCell="J29" sqref="J29"/>
    </sheetView>
  </sheetViews>
  <sheetFormatPr defaultRowHeight="12.75" x14ac:dyDescent="0.2"/>
  <cols>
    <col min="1" max="1" width="48.85546875" customWidth="1"/>
    <col min="2" max="2" width="11.7109375" customWidth="1"/>
    <col min="3" max="3" width="14" customWidth="1"/>
    <col min="4" max="4" width="13.42578125" customWidth="1"/>
    <col min="5" max="5" width="14.140625" customWidth="1"/>
    <col min="6" max="6" width="12.7109375" customWidth="1"/>
    <col min="7" max="7" width="12.140625" customWidth="1"/>
    <col min="8" max="8" width="14" customWidth="1"/>
  </cols>
  <sheetData>
    <row r="1" spans="1:8" ht="35.25" customHeight="1" x14ac:dyDescent="0.25">
      <c r="A1" s="355" t="s">
        <v>346</v>
      </c>
      <c r="B1" s="355"/>
      <c r="C1" s="355"/>
      <c r="D1" s="355"/>
      <c r="E1" s="355"/>
      <c r="F1" s="355"/>
      <c r="G1" s="355"/>
      <c r="H1" s="355"/>
    </row>
    <row r="2" spans="1:8" ht="19.5" customHeight="1" x14ac:dyDescent="0.2">
      <c r="A2" s="192"/>
      <c r="B2" s="192"/>
      <c r="C2" s="192"/>
      <c r="D2" s="192"/>
      <c r="E2" s="192"/>
      <c r="F2" s="192"/>
      <c r="G2" s="192"/>
      <c r="H2" s="179"/>
    </row>
    <row r="3" spans="1:8" ht="38.25" x14ac:dyDescent="0.2">
      <c r="A3" s="193" t="s">
        <v>119</v>
      </c>
      <c r="B3" s="205" t="s">
        <v>306</v>
      </c>
      <c r="C3" s="207" t="s">
        <v>290</v>
      </c>
      <c r="D3" s="205" t="s">
        <v>307</v>
      </c>
      <c r="E3" s="203" t="s">
        <v>291</v>
      </c>
      <c r="F3" s="194" t="s">
        <v>63</v>
      </c>
      <c r="G3" s="195" t="s">
        <v>292</v>
      </c>
      <c r="H3" s="195" t="s">
        <v>293</v>
      </c>
    </row>
    <row r="4" spans="1:8" ht="12.75" customHeight="1" x14ac:dyDescent="0.2">
      <c r="A4" s="182" t="s">
        <v>363</v>
      </c>
      <c r="B4" s="206"/>
      <c r="C4" s="209" t="s">
        <v>386</v>
      </c>
      <c r="D4" s="206"/>
      <c r="E4" s="210" t="s">
        <v>386</v>
      </c>
      <c r="F4" s="268" t="s">
        <v>386</v>
      </c>
      <c r="G4" s="263" t="s">
        <v>386</v>
      </c>
      <c r="H4" s="185"/>
    </row>
    <row r="5" spans="1:8" x14ac:dyDescent="0.2">
      <c r="A5" s="182" t="s">
        <v>354</v>
      </c>
      <c r="B5" s="206"/>
      <c r="C5" s="210" t="s">
        <v>386</v>
      </c>
      <c r="D5" s="206"/>
      <c r="E5" s="210" t="s">
        <v>386</v>
      </c>
      <c r="F5" s="268" t="s">
        <v>386</v>
      </c>
      <c r="G5" s="263" t="s">
        <v>386</v>
      </c>
      <c r="H5" s="185"/>
    </row>
    <row r="6" spans="1:8" x14ac:dyDescent="0.2">
      <c r="A6" s="182" t="s">
        <v>355</v>
      </c>
      <c r="B6" s="206"/>
      <c r="C6" s="210" t="s">
        <v>386</v>
      </c>
      <c r="D6" s="206"/>
      <c r="E6" s="210" t="s">
        <v>386</v>
      </c>
      <c r="F6" s="268" t="s">
        <v>386</v>
      </c>
      <c r="G6" s="263" t="s">
        <v>386</v>
      </c>
      <c r="H6" s="185"/>
    </row>
    <row r="7" spans="1:8" x14ac:dyDescent="0.2">
      <c r="A7" s="182" t="s">
        <v>353</v>
      </c>
      <c r="B7" s="206"/>
      <c r="C7" s="210" t="s">
        <v>386</v>
      </c>
      <c r="D7" s="206"/>
      <c r="E7" s="210" t="s">
        <v>386</v>
      </c>
      <c r="F7" s="150" t="s">
        <v>386</v>
      </c>
      <c r="G7" s="263" t="s">
        <v>386</v>
      </c>
      <c r="H7" s="185"/>
    </row>
    <row r="8" spans="1:8" x14ac:dyDescent="0.2">
      <c r="A8" s="182" t="s">
        <v>324</v>
      </c>
      <c r="B8" s="206"/>
      <c r="C8" s="210" t="s">
        <v>386</v>
      </c>
      <c r="D8" s="206"/>
      <c r="E8" s="210" t="s">
        <v>386</v>
      </c>
      <c r="F8" s="263" t="s">
        <v>386</v>
      </c>
      <c r="G8" s="263" t="s">
        <v>386</v>
      </c>
      <c r="H8" s="185"/>
    </row>
    <row r="9" spans="1:8" x14ac:dyDescent="0.2">
      <c r="A9" s="182" t="s">
        <v>356</v>
      </c>
      <c r="B9" s="206"/>
      <c r="C9" s="210" t="s">
        <v>386</v>
      </c>
      <c r="D9" s="206"/>
      <c r="E9" s="210" t="s">
        <v>386</v>
      </c>
      <c r="F9" s="263" t="s">
        <v>386</v>
      </c>
      <c r="G9" s="263" t="s">
        <v>386</v>
      </c>
      <c r="H9" s="185"/>
    </row>
    <row r="10" spans="1:8" x14ac:dyDescent="0.2">
      <c r="A10" s="270" t="s">
        <v>352</v>
      </c>
      <c r="B10" s="206"/>
      <c r="C10" s="204"/>
      <c r="D10" s="206"/>
      <c r="E10" s="210" t="s">
        <v>386</v>
      </c>
      <c r="F10" s="185"/>
      <c r="G10" s="263" t="s">
        <v>386</v>
      </c>
      <c r="H10" s="185"/>
    </row>
    <row r="11" spans="1:8" x14ac:dyDescent="0.2">
      <c r="A11" s="270" t="s">
        <v>439</v>
      </c>
      <c r="B11" s="206"/>
      <c r="C11" s="204"/>
      <c r="D11" s="206"/>
      <c r="E11" s="210" t="s">
        <v>386</v>
      </c>
      <c r="F11" s="185"/>
      <c r="G11" s="263" t="s">
        <v>386</v>
      </c>
      <c r="H11" s="185"/>
    </row>
    <row r="12" spans="1:8" x14ac:dyDescent="0.2">
      <c r="A12" s="185"/>
      <c r="B12" s="206"/>
      <c r="C12" s="204"/>
      <c r="D12" s="206"/>
      <c r="E12" s="204"/>
      <c r="F12" s="185"/>
      <c r="G12" s="185"/>
      <c r="H12" s="185"/>
    </row>
    <row r="13" spans="1:8" x14ac:dyDescent="0.2">
      <c r="A13" s="185"/>
      <c r="B13" s="206"/>
      <c r="C13" s="204"/>
      <c r="D13" s="206"/>
      <c r="E13" s="204"/>
      <c r="F13" s="185"/>
      <c r="G13" s="185"/>
      <c r="H13" s="185"/>
    </row>
    <row r="14" spans="1:8" x14ac:dyDescent="0.2">
      <c r="A14" s="185"/>
      <c r="B14" s="206"/>
      <c r="C14" s="204"/>
      <c r="D14" s="206"/>
      <c r="E14" s="204"/>
      <c r="F14" s="185"/>
      <c r="G14" s="185"/>
      <c r="H14" s="185"/>
    </row>
    <row r="15" spans="1:8" x14ac:dyDescent="0.2">
      <c r="A15" s="185"/>
      <c r="B15" s="206"/>
      <c r="C15" s="204"/>
      <c r="D15" s="206"/>
      <c r="E15" s="204"/>
      <c r="F15" s="185"/>
      <c r="G15" s="185"/>
      <c r="H15" s="185"/>
    </row>
  </sheetData>
  <mergeCells count="1">
    <mergeCell ref="A1:H1"/>
  </mergeCells>
  <phoneticPr fontId="0" type="noConversion"/>
  <printOptions horizontalCentered="1" gridLines="1"/>
  <pageMargins left="0.44" right="0.41" top="1" bottom="1" header="0.5" footer="0.5"/>
  <pageSetup scale="9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topLeftCell="A58" zoomScaleNormal="100" workbookViewId="0">
      <selection activeCell="R95" sqref="R95"/>
    </sheetView>
  </sheetViews>
  <sheetFormatPr defaultRowHeight="12.75" x14ac:dyDescent="0.2"/>
  <cols>
    <col min="1" max="1" width="13.5703125" customWidth="1"/>
    <col min="3" max="3" width="11.140625" customWidth="1"/>
    <col min="4" max="4" width="23.140625" customWidth="1"/>
    <col min="5" max="5" width="10.5703125" customWidth="1"/>
    <col min="6" max="6" width="2" customWidth="1"/>
    <col min="7" max="7" width="9.28515625" customWidth="1"/>
    <col min="8" max="8" width="1.7109375" customWidth="1"/>
    <col min="9" max="9" width="9.85546875" customWidth="1"/>
  </cols>
  <sheetData>
    <row r="1" spans="1:10" ht="18" x14ac:dyDescent="0.25">
      <c r="A1" s="316" t="s">
        <v>295</v>
      </c>
      <c r="B1" s="316"/>
      <c r="C1" s="316"/>
      <c r="D1" s="316"/>
      <c r="E1" s="316"/>
      <c r="F1" s="316"/>
      <c r="G1" s="316"/>
      <c r="H1" s="316"/>
      <c r="I1" s="316"/>
    </row>
    <row r="2" spans="1:10" ht="9.6" customHeight="1" x14ac:dyDescent="0.2">
      <c r="A2" s="2"/>
      <c r="B2" s="2"/>
      <c r="C2" s="2"/>
      <c r="D2" s="19"/>
      <c r="E2" s="2"/>
      <c r="F2" s="2"/>
      <c r="G2" s="30"/>
      <c r="H2" s="30"/>
      <c r="I2" s="30"/>
    </row>
    <row r="3" spans="1:10" ht="25.15" customHeight="1" x14ac:dyDescent="0.2">
      <c r="A3" s="356" t="s">
        <v>294</v>
      </c>
      <c r="B3" s="356"/>
      <c r="C3" s="356"/>
      <c r="D3" s="356"/>
      <c r="E3" s="356"/>
      <c r="F3" s="356"/>
      <c r="G3" s="356"/>
      <c r="H3" s="356"/>
      <c r="I3" s="356"/>
    </row>
    <row r="4" spans="1:10" ht="9.6" customHeight="1" x14ac:dyDescent="0.2"/>
    <row r="5" spans="1:10" x14ac:dyDescent="0.2">
      <c r="B5" s="33" t="s">
        <v>69</v>
      </c>
      <c r="C5" s="6"/>
      <c r="E5" s="3" t="s">
        <v>72</v>
      </c>
      <c r="F5" s="5"/>
      <c r="G5" s="3" t="s">
        <v>73</v>
      </c>
      <c r="H5" s="5"/>
      <c r="I5" s="3" t="s">
        <v>74</v>
      </c>
    </row>
    <row r="6" spans="1:10" x14ac:dyDescent="0.2">
      <c r="E6" s="2"/>
      <c r="F6" s="2"/>
      <c r="G6" s="2"/>
      <c r="H6" s="2"/>
      <c r="I6" s="2"/>
    </row>
    <row r="7" spans="1:10" x14ac:dyDescent="0.2">
      <c r="A7" s="32" t="s">
        <v>70</v>
      </c>
      <c r="E7" s="2"/>
      <c r="F7" s="2"/>
      <c r="G7" s="2"/>
      <c r="H7" s="2"/>
      <c r="I7" s="2"/>
    </row>
    <row r="8" spans="1:10" x14ac:dyDescent="0.2">
      <c r="B8" t="s">
        <v>71</v>
      </c>
      <c r="E8" s="7" t="s">
        <v>386</v>
      </c>
      <c r="F8" s="2"/>
      <c r="G8" s="7"/>
      <c r="H8" s="2"/>
      <c r="I8" s="7"/>
    </row>
    <row r="9" spans="1:10" x14ac:dyDescent="0.2">
      <c r="B9" t="s">
        <v>9</v>
      </c>
      <c r="E9" s="7" t="s">
        <v>386</v>
      </c>
      <c r="F9" s="2"/>
      <c r="G9" s="31"/>
      <c r="H9" s="2"/>
      <c r="I9" s="31"/>
    </row>
    <row r="10" spans="1:10" x14ac:dyDescent="0.2">
      <c r="B10" t="s">
        <v>10</v>
      </c>
      <c r="E10" s="7" t="s">
        <v>386</v>
      </c>
      <c r="F10" s="2"/>
      <c r="G10" s="31"/>
      <c r="H10" s="2"/>
      <c r="I10" s="31"/>
    </row>
    <row r="11" spans="1:10" x14ac:dyDescent="0.2">
      <c r="B11" t="s">
        <v>75</v>
      </c>
      <c r="E11" s="179" t="s">
        <v>386</v>
      </c>
      <c r="F11" s="2"/>
      <c r="G11" s="291"/>
      <c r="H11" s="2"/>
      <c r="I11" s="31"/>
    </row>
    <row r="12" spans="1:10" x14ac:dyDescent="0.2">
      <c r="E12" s="2"/>
      <c r="F12" s="2"/>
      <c r="G12" s="2"/>
      <c r="H12" s="2"/>
      <c r="I12" s="2"/>
    </row>
    <row r="13" spans="1:10" x14ac:dyDescent="0.2">
      <c r="A13" s="33" t="s">
        <v>36</v>
      </c>
      <c r="E13" s="16"/>
      <c r="F13" s="16"/>
      <c r="G13" s="16"/>
      <c r="H13" s="16"/>
      <c r="I13" s="16"/>
    </row>
    <row r="14" spans="1:10" x14ac:dyDescent="0.2">
      <c r="A14" s="33"/>
      <c r="B14" t="s">
        <v>81</v>
      </c>
      <c r="E14" s="7" t="s">
        <v>386</v>
      </c>
      <c r="F14" s="2"/>
      <c r="G14" s="7"/>
      <c r="H14" s="2"/>
      <c r="I14" s="7"/>
      <c r="J14" s="140"/>
    </row>
    <row r="15" spans="1:10" x14ac:dyDescent="0.2">
      <c r="A15" s="33"/>
      <c r="B15" t="s">
        <v>82</v>
      </c>
      <c r="E15" s="7" t="s">
        <v>386</v>
      </c>
      <c r="F15" s="2"/>
      <c r="G15" s="31"/>
      <c r="H15" s="2"/>
      <c r="I15" s="7"/>
    </row>
    <row r="16" spans="1:10" x14ac:dyDescent="0.2">
      <c r="A16" s="33"/>
      <c r="B16" s="140" t="s">
        <v>432</v>
      </c>
      <c r="E16" s="31"/>
      <c r="F16" s="2"/>
      <c r="G16" s="31" t="s">
        <v>386</v>
      </c>
      <c r="H16" s="2"/>
      <c r="I16" s="31"/>
    </row>
    <row r="17" spans="1:9" x14ac:dyDescent="0.2">
      <c r="E17" s="2"/>
      <c r="F17" s="2"/>
      <c r="G17" s="2"/>
      <c r="H17" s="2"/>
      <c r="I17" s="2"/>
    </row>
    <row r="18" spans="1:9" x14ac:dyDescent="0.2">
      <c r="A18" s="33" t="s">
        <v>32</v>
      </c>
      <c r="B18" t="s">
        <v>4</v>
      </c>
      <c r="E18" s="2"/>
      <c r="F18" s="2"/>
      <c r="G18" s="2"/>
      <c r="H18" s="2"/>
      <c r="I18" s="2"/>
    </row>
    <row r="19" spans="1:9" x14ac:dyDescent="0.2">
      <c r="B19" t="s">
        <v>76</v>
      </c>
      <c r="E19" s="7" t="s">
        <v>386</v>
      </c>
      <c r="F19" s="2"/>
      <c r="G19" s="7"/>
      <c r="H19" s="2"/>
      <c r="I19" s="7"/>
    </row>
    <row r="20" spans="1:9" x14ac:dyDescent="0.2">
      <c r="B20" t="s">
        <v>7</v>
      </c>
      <c r="E20" s="7" t="s">
        <v>386</v>
      </c>
      <c r="F20" s="2"/>
      <c r="G20" s="7"/>
      <c r="H20" s="2"/>
      <c r="I20" s="31"/>
    </row>
    <row r="21" spans="1:9" x14ac:dyDescent="0.2">
      <c r="B21" t="s">
        <v>8</v>
      </c>
      <c r="E21" s="7" t="s">
        <v>386</v>
      </c>
      <c r="F21" s="2"/>
      <c r="G21" s="7"/>
      <c r="H21" s="2"/>
      <c r="I21" s="31"/>
    </row>
    <row r="22" spans="1:9" x14ac:dyDescent="0.2">
      <c r="B22" t="s">
        <v>6</v>
      </c>
      <c r="E22" s="7" t="s">
        <v>386</v>
      </c>
      <c r="F22" s="2"/>
      <c r="G22" s="7"/>
      <c r="H22" s="2"/>
      <c r="I22" s="31"/>
    </row>
    <row r="23" spans="1:9" x14ac:dyDescent="0.2">
      <c r="B23" t="s">
        <v>77</v>
      </c>
      <c r="E23" s="7" t="s">
        <v>386</v>
      </c>
      <c r="F23" s="2"/>
      <c r="G23" s="7"/>
      <c r="H23" s="2"/>
      <c r="I23" s="31"/>
    </row>
    <row r="24" spans="1:9" x14ac:dyDescent="0.2">
      <c r="B24" t="s">
        <v>78</v>
      </c>
      <c r="E24" s="7" t="s">
        <v>386</v>
      </c>
      <c r="F24" s="2"/>
      <c r="G24" s="7"/>
      <c r="H24" s="2"/>
      <c r="I24" s="31"/>
    </row>
    <row r="25" spans="1:9" x14ac:dyDescent="0.2">
      <c r="B25" t="s">
        <v>79</v>
      </c>
      <c r="E25" s="7" t="s">
        <v>386</v>
      </c>
      <c r="F25" s="2"/>
      <c r="G25" s="31"/>
      <c r="H25" s="2"/>
      <c r="I25" s="31"/>
    </row>
    <row r="26" spans="1:9" x14ac:dyDescent="0.2">
      <c r="B26" t="s">
        <v>11</v>
      </c>
      <c r="E26" s="7" t="s">
        <v>386</v>
      </c>
      <c r="F26" s="2"/>
      <c r="G26" s="31"/>
      <c r="H26" s="2"/>
      <c r="I26" s="31"/>
    </row>
    <row r="27" spans="1:9" x14ac:dyDescent="0.2">
      <c r="B27" t="s">
        <v>80</v>
      </c>
      <c r="E27" s="7" t="s">
        <v>386</v>
      </c>
      <c r="F27" s="2"/>
      <c r="G27" s="31"/>
      <c r="H27" s="2"/>
      <c r="I27" s="31"/>
    </row>
    <row r="28" spans="1:9" x14ac:dyDescent="0.2">
      <c r="E28" s="2"/>
      <c r="F28" s="2"/>
      <c r="G28" s="2"/>
      <c r="H28" s="2"/>
      <c r="I28" s="2"/>
    </row>
    <row r="29" spans="1:9" x14ac:dyDescent="0.2">
      <c r="B29" t="s">
        <v>5</v>
      </c>
      <c r="E29" s="2"/>
      <c r="F29" s="2"/>
      <c r="G29" s="16"/>
      <c r="H29" s="2"/>
      <c r="I29" s="2"/>
    </row>
    <row r="30" spans="1:9" x14ac:dyDescent="0.2">
      <c r="B30" t="s">
        <v>59</v>
      </c>
      <c r="E30" s="7"/>
      <c r="F30" s="2"/>
      <c r="G30" s="7" t="s">
        <v>386</v>
      </c>
      <c r="H30" s="2"/>
      <c r="I30" s="7"/>
    </row>
    <row r="31" spans="1:9" x14ac:dyDescent="0.2">
      <c r="B31" t="s">
        <v>7</v>
      </c>
      <c r="E31" s="31"/>
      <c r="F31" s="2"/>
      <c r="G31" s="31" t="s">
        <v>386</v>
      </c>
      <c r="H31" s="2"/>
      <c r="I31" s="31"/>
    </row>
    <row r="32" spans="1:9" x14ac:dyDescent="0.2">
      <c r="B32" t="s">
        <v>8</v>
      </c>
      <c r="E32" s="31"/>
      <c r="F32" s="2"/>
      <c r="G32" s="31" t="s">
        <v>386</v>
      </c>
      <c r="H32" s="2"/>
      <c r="I32" s="31"/>
    </row>
    <row r="33" spans="1:9" x14ac:dyDescent="0.2">
      <c r="B33" t="s">
        <v>6</v>
      </c>
      <c r="E33" s="31"/>
      <c r="F33" s="2"/>
      <c r="G33" s="31" t="s">
        <v>386</v>
      </c>
      <c r="H33" s="2"/>
      <c r="I33" s="31"/>
    </row>
    <row r="34" spans="1:9" x14ac:dyDescent="0.2">
      <c r="B34" t="s">
        <v>77</v>
      </c>
      <c r="E34" s="31"/>
      <c r="F34" s="2"/>
      <c r="G34" s="31" t="s">
        <v>386</v>
      </c>
      <c r="H34" s="2"/>
      <c r="I34" s="31"/>
    </row>
    <row r="35" spans="1:9" x14ac:dyDescent="0.2">
      <c r="B35" t="s">
        <v>78</v>
      </c>
      <c r="E35" s="31"/>
      <c r="F35" s="2"/>
      <c r="G35" s="31" t="s">
        <v>386</v>
      </c>
      <c r="H35" s="2"/>
      <c r="I35" s="31"/>
    </row>
    <row r="36" spans="1:9" x14ac:dyDescent="0.2">
      <c r="B36" t="s">
        <v>79</v>
      </c>
      <c r="E36" s="31"/>
      <c r="F36" s="2"/>
      <c r="G36" s="31" t="s">
        <v>386</v>
      </c>
      <c r="H36" s="2"/>
      <c r="I36" s="31"/>
    </row>
    <row r="37" spans="1:9" x14ac:dyDescent="0.2">
      <c r="B37" t="s">
        <v>11</v>
      </c>
      <c r="E37" s="31"/>
      <c r="F37" s="2"/>
      <c r="G37" s="31" t="s">
        <v>386</v>
      </c>
      <c r="H37" s="2"/>
      <c r="I37" s="31"/>
    </row>
    <row r="38" spans="1:9" x14ac:dyDescent="0.2">
      <c r="B38" t="s">
        <v>80</v>
      </c>
      <c r="E38" s="31"/>
      <c r="F38" s="2"/>
      <c r="G38" s="31" t="s">
        <v>386</v>
      </c>
      <c r="H38" s="2"/>
      <c r="I38" s="31"/>
    </row>
    <row r="39" spans="1:9" x14ac:dyDescent="0.2">
      <c r="E39" s="2"/>
      <c r="F39" s="2"/>
      <c r="G39" s="2"/>
      <c r="H39" s="2"/>
      <c r="I39" s="2"/>
    </row>
    <row r="40" spans="1:9" x14ac:dyDescent="0.2">
      <c r="A40" s="33" t="s">
        <v>12</v>
      </c>
      <c r="E40" s="2"/>
      <c r="F40" s="2"/>
      <c r="G40" s="16"/>
      <c r="H40" s="2"/>
      <c r="I40" s="2"/>
    </row>
    <row r="41" spans="1:9" x14ac:dyDescent="0.2">
      <c r="B41" t="s">
        <v>15</v>
      </c>
      <c r="E41" s="7"/>
      <c r="F41" s="2"/>
      <c r="G41" s="7" t="s">
        <v>386</v>
      </c>
      <c r="H41" s="2"/>
      <c r="I41" s="7"/>
    </row>
    <row r="42" spans="1:9" x14ac:dyDescent="0.2">
      <c r="B42" t="s">
        <v>13</v>
      </c>
      <c r="E42" s="45"/>
      <c r="F42" s="16"/>
      <c r="G42" s="45"/>
      <c r="H42" s="16"/>
      <c r="I42" s="45"/>
    </row>
    <row r="43" spans="1:9" x14ac:dyDescent="0.2">
      <c r="B43" s="43" t="s">
        <v>14</v>
      </c>
      <c r="F43" s="2"/>
      <c r="G43" s="16"/>
      <c r="H43" s="16"/>
      <c r="I43" s="16"/>
    </row>
    <row r="44" spans="1:9" x14ac:dyDescent="0.2">
      <c r="C44" t="s">
        <v>83</v>
      </c>
      <c r="E44" s="10"/>
      <c r="F44" s="2"/>
      <c r="G44" s="7" t="s">
        <v>386</v>
      </c>
      <c r="H44" s="2"/>
      <c r="I44" s="7"/>
    </row>
    <row r="45" spans="1:9" x14ac:dyDescent="0.2">
      <c r="C45" t="s">
        <v>84</v>
      </c>
      <c r="E45" s="7" t="s">
        <v>386</v>
      </c>
      <c r="F45" s="2"/>
      <c r="H45" s="2"/>
      <c r="I45" s="7"/>
    </row>
    <row r="46" spans="1:9" x14ac:dyDescent="0.2">
      <c r="E46" s="45"/>
      <c r="F46" s="16"/>
      <c r="G46" s="45"/>
      <c r="H46" s="16"/>
      <c r="I46" s="45"/>
    </row>
    <row r="47" spans="1:9" x14ac:dyDescent="0.2">
      <c r="A47" s="34" t="s">
        <v>171</v>
      </c>
      <c r="E47" s="2"/>
      <c r="F47" s="2"/>
      <c r="G47" s="2"/>
      <c r="H47" s="2"/>
      <c r="I47" s="2"/>
    </row>
    <row r="48" spans="1:9" x14ac:dyDescent="0.2">
      <c r="B48" t="s">
        <v>85</v>
      </c>
      <c r="E48" s="7"/>
      <c r="F48" s="2"/>
      <c r="G48" s="7" t="s">
        <v>386</v>
      </c>
      <c r="H48" s="2"/>
      <c r="I48" s="7"/>
    </row>
    <row r="49" spans="1:9" x14ac:dyDescent="0.2">
      <c r="B49" t="s">
        <v>86</v>
      </c>
      <c r="E49" s="31"/>
      <c r="F49" s="2"/>
      <c r="G49" s="7" t="s">
        <v>386</v>
      </c>
      <c r="H49" s="2"/>
      <c r="I49" s="7"/>
    </row>
    <row r="50" spans="1:9" x14ac:dyDescent="0.2">
      <c r="B50" t="s">
        <v>170</v>
      </c>
      <c r="E50" s="31"/>
      <c r="F50" s="2"/>
      <c r="G50" s="7" t="s">
        <v>386</v>
      </c>
      <c r="H50" s="2"/>
      <c r="I50" s="7"/>
    </row>
    <row r="51" spans="1:9" x14ac:dyDescent="0.2">
      <c r="E51" s="16"/>
      <c r="F51" s="2"/>
      <c r="G51" s="16"/>
      <c r="H51" s="2"/>
      <c r="I51" s="16"/>
    </row>
    <row r="52" spans="1:9" x14ac:dyDescent="0.2">
      <c r="A52" s="33" t="s">
        <v>18</v>
      </c>
      <c r="E52" s="26"/>
    </row>
    <row r="53" spans="1:9" x14ac:dyDescent="0.2">
      <c r="B53" t="s">
        <v>19</v>
      </c>
      <c r="E53" s="7" t="s">
        <v>386</v>
      </c>
      <c r="F53" s="2"/>
      <c r="G53" s="7"/>
      <c r="H53" s="2"/>
      <c r="I53" s="7"/>
    </row>
    <row r="54" spans="1:9" x14ac:dyDescent="0.2">
      <c r="B54" t="s">
        <v>94</v>
      </c>
      <c r="E54" s="7" t="s">
        <v>386</v>
      </c>
      <c r="F54" s="2"/>
      <c r="G54" s="7" t="s">
        <v>386</v>
      </c>
      <c r="H54" s="2"/>
      <c r="I54" s="7"/>
    </row>
    <row r="55" spans="1:9" x14ac:dyDescent="0.2">
      <c r="B55" t="s">
        <v>20</v>
      </c>
      <c r="E55" s="7" t="s">
        <v>386</v>
      </c>
      <c r="F55" s="2"/>
      <c r="G55" s="7" t="s">
        <v>386</v>
      </c>
      <c r="H55" s="2"/>
      <c r="I55" s="7"/>
    </row>
    <row r="56" spans="1:9" x14ac:dyDescent="0.2">
      <c r="E56" s="16"/>
      <c r="F56" s="2"/>
      <c r="G56" s="16"/>
      <c r="H56" s="2"/>
      <c r="I56" s="16"/>
    </row>
    <row r="57" spans="1:9" x14ac:dyDescent="0.2">
      <c r="A57" s="6"/>
      <c r="B57" s="33" t="s">
        <v>69</v>
      </c>
      <c r="C57" s="6"/>
      <c r="E57" s="3" t="s">
        <v>72</v>
      </c>
      <c r="F57" s="5"/>
      <c r="G57" s="16"/>
      <c r="H57" s="5"/>
      <c r="I57" s="3" t="s">
        <v>74</v>
      </c>
    </row>
    <row r="58" spans="1:9" x14ac:dyDescent="0.2">
      <c r="A58" s="6"/>
      <c r="B58" s="33"/>
      <c r="C58" s="6"/>
      <c r="E58" s="3"/>
      <c r="F58" s="5"/>
      <c r="G58" s="3"/>
      <c r="H58" s="5"/>
      <c r="I58" s="3"/>
    </row>
    <row r="59" spans="1:9" x14ac:dyDescent="0.2">
      <c r="A59" s="34" t="s">
        <v>16</v>
      </c>
      <c r="E59" s="7"/>
      <c r="F59" s="2"/>
      <c r="G59" s="7"/>
      <c r="H59" s="2"/>
      <c r="I59" s="7" t="s">
        <v>386</v>
      </c>
    </row>
    <row r="60" spans="1:9" x14ac:dyDescent="0.2">
      <c r="A60" s="34"/>
      <c r="E60" s="16"/>
      <c r="F60" s="2"/>
      <c r="G60" s="16"/>
      <c r="H60" s="2"/>
      <c r="I60" s="16"/>
    </row>
    <row r="61" spans="1:9" x14ac:dyDescent="0.2">
      <c r="A61" s="33" t="s">
        <v>87</v>
      </c>
      <c r="E61" s="2"/>
      <c r="F61" s="2"/>
      <c r="G61" s="2"/>
      <c r="H61" s="2"/>
      <c r="I61" s="2"/>
    </row>
    <row r="62" spans="1:9" x14ac:dyDescent="0.2">
      <c r="B62" t="s">
        <v>88</v>
      </c>
      <c r="E62" s="7" t="s">
        <v>386</v>
      </c>
      <c r="F62" s="2"/>
      <c r="G62" s="7" t="s">
        <v>386</v>
      </c>
      <c r="H62" s="2"/>
      <c r="I62" s="7"/>
    </row>
    <row r="63" spans="1:9" x14ac:dyDescent="0.2">
      <c r="B63" t="s">
        <v>89</v>
      </c>
      <c r="E63" s="31"/>
      <c r="F63" s="2"/>
      <c r="G63" s="7" t="s">
        <v>386</v>
      </c>
      <c r="H63" s="2"/>
      <c r="I63" s="7"/>
    </row>
    <row r="64" spans="1:9" x14ac:dyDescent="0.2">
      <c r="B64" t="s">
        <v>90</v>
      </c>
      <c r="E64" s="31"/>
      <c r="F64" s="2"/>
      <c r="G64" s="7" t="s">
        <v>386</v>
      </c>
      <c r="H64" s="2"/>
      <c r="I64" s="7"/>
    </row>
    <row r="65" spans="1:17" x14ac:dyDescent="0.2">
      <c r="E65" s="2"/>
      <c r="F65" s="2"/>
      <c r="G65" s="2"/>
      <c r="H65" s="2"/>
      <c r="I65" s="2"/>
    </row>
    <row r="66" spans="1:17" x14ac:dyDescent="0.2">
      <c r="A66" s="33" t="s">
        <v>91</v>
      </c>
      <c r="E66" s="7"/>
      <c r="F66" s="2"/>
      <c r="G66" s="7" t="s">
        <v>386</v>
      </c>
      <c r="H66" s="2"/>
      <c r="I66" s="7"/>
    </row>
    <row r="67" spans="1:17" x14ac:dyDescent="0.2">
      <c r="E67" s="2"/>
      <c r="F67" s="2"/>
      <c r="G67" s="2"/>
      <c r="H67" s="2"/>
      <c r="I67" s="2"/>
    </row>
    <row r="68" spans="1:17" x14ac:dyDescent="0.2">
      <c r="A68" s="33" t="s">
        <v>60</v>
      </c>
      <c r="E68" s="16"/>
      <c r="F68" s="16"/>
      <c r="G68" s="16"/>
      <c r="H68" s="16"/>
      <c r="I68" s="16"/>
    </row>
    <row r="69" spans="1:17" x14ac:dyDescent="0.2">
      <c r="B69" t="s">
        <v>24</v>
      </c>
      <c r="E69" s="7" t="s">
        <v>386</v>
      </c>
      <c r="F69" s="2"/>
      <c r="G69" s="7" t="s">
        <v>386</v>
      </c>
      <c r="H69" s="2"/>
      <c r="I69" s="10"/>
    </row>
    <row r="70" spans="1:17" x14ac:dyDescent="0.2">
      <c r="B70" t="s">
        <v>17</v>
      </c>
      <c r="E70" s="7" t="s">
        <v>386</v>
      </c>
      <c r="F70" s="2"/>
      <c r="G70" s="7" t="s">
        <v>386</v>
      </c>
      <c r="H70" s="2"/>
      <c r="I70" s="7"/>
    </row>
    <row r="71" spans="1:17" x14ac:dyDescent="0.2">
      <c r="B71" t="s">
        <v>23</v>
      </c>
      <c r="E71" s="7" t="s">
        <v>386</v>
      </c>
      <c r="F71" s="2"/>
      <c r="G71" s="31"/>
      <c r="H71" s="2"/>
      <c r="I71" s="7"/>
    </row>
    <row r="72" spans="1:17" x14ac:dyDescent="0.2">
      <c r="E72" s="117"/>
      <c r="F72" s="117"/>
      <c r="G72" s="117"/>
      <c r="H72" s="117"/>
      <c r="I72" s="117"/>
      <c r="J72" s="23"/>
      <c r="K72" s="23"/>
      <c r="L72" s="23"/>
      <c r="M72" s="23"/>
      <c r="N72" s="23"/>
      <c r="O72" s="23"/>
      <c r="P72" s="23"/>
      <c r="Q72" s="23"/>
    </row>
    <row r="73" spans="1:17" x14ac:dyDescent="0.2">
      <c r="A73" s="33" t="s">
        <v>92</v>
      </c>
      <c r="E73" s="116"/>
      <c r="F73" s="117"/>
      <c r="G73" s="116"/>
      <c r="H73" s="117"/>
      <c r="I73" s="291" t="s">
        <v>386</v>
      </c>
      <c r="J73" s="152"/>
      <c r="K73" s="23"/>
      <c r="L73" s="23"/>
      <c r="M73" s="23"/>
      <c r="N73" s="23"/>
      <c r="O73" s="23"/>
      <c r="P73" s="23"/>
      <c r="Q73" s="23"/>
    </row>
    <row r="74" spans="1:17" x14ac:dyDescent="0.2">
      <c r="E74" s="117"/>
      <c r="F74" s="117"/>
      <c r="G74" s="117"/>
      <c r="H74" s="117"/>
      <c r="I74" s="117"/>
      <c r="J74" s="23"/>
      <c r="K74" s="23"/>
      <c r="L74" s="23"/>
      <c r="M74" s="23"/>
      <c r="N74" s="23"/>
      <c r="O74" s="23"/>
    </row>
    <row r="75" spans="1:17" x14ac:dyDescent="0.2">
      <c r="A75" s="33" t="s">
        <v>93</v>
      </c>
      <c r="E75" s="116"/>
      <c r="F75" s="117"/>
      <c r="G75" s="116"/>
      <c r="H75" s="117"/>
      <c r="I75" s="116" t="s">
        <v>386</v>
      </c>
      <c r="J75" s="152"/>
      <c r="K75" s="23"/>
      <c r="L75" s="23"/>
      <c r="M75" s="23"/>
      <c r="N75" s="23"/>
      <c r="O75" s="23"/>
    </row>
    <row r="76" spans="1:17" x14ac:dyDescent="0.2">
      <c r="E76" s="2"/>
      <c r="F76" s="2"/>
      <c r="G76" s="2"/>
      <c r="H76" s="2"/>
      <c r="I76" s="2"/>
    </row>
    <row r="77" spans="1:17" x14ac:dyDescent="0.2">
      <c r="A77" s="33" t="s">
        <v>27</v>
      </c>
      <c r="E77" s="7"/>
      <c r="F77" s="2"/>
      <c r="G77" s="7" t="s">
        <v>386</v>
      </c>
      <c r="H77" s="2"/>
      <c r="I77" s="7"/>
    </row>
    <row r="78" spans="1:17" x14ac:dyDescent="0.2">
      <c r="A78" s="33"/>
      <c r="E78" s="16"/>
      <c r="F78" s="2"/>
      <c r="G78" s="115"/>
      <c r="H78" s="2"/>
      <c r="I78" s="16"/>
    </row>
    <row r="79" spans="1:17" x14ac:dyDescent="0.2">
      <c r="A79" s="33" t="s">
        <v>28</v>
      </c>
      <c r="B79" s="33"/>
      <c r="E79" s="16"/>
      <c r="F79" s="16"/>
      <c r="G79" s="115"/>
      <c r="H79" s="16"/>
      <c r="I79" s="16"/>
    </row>
    <row r="80" spans="1:17" x14ac:dyDescent="0.2">
      <c r="A80" s="33"/>
      <c r="B80" s="110" t="s">
        <v>220</v>
      </c>
      <c r="C80" s="23"/>
      <c r="D80" s="23"/>
      <c r="E80" s="7" t="s">
        <v>386</v>
      </c>
      <c r="F80" s="117"/>
      <c r="G80" s="291" t="s">
        <v>386</v>
      </c>
      <c r="H80" s="2"/>
      <c r="I80" s="7"/>
    </row>
    <row r="81" spans="1:10" x14ac:dyDescent="0.2">
      <c r="E81" s="2"/>
      <c r="F81" s="2"/>
      <c r="G81" s="117"/>
      <c r="H81" s="2"/>
      <c r="I81" s="2"/>
    </row>
    <row r="82" spans="1:10" x14ac:dyDescent="0.2">
      <c r="A82" s="33" t="s">
        <v>22</v>
      </c>
      <c r="E82" s="179" t="s">
        <v>386</v>
      </c>
      <c r="F82" s="2"/>
      <c r="G82" s="116" t="s">
        <v>386</v>
      </c>
      <c r="H82" s="2"/>
      <c r="I82" s="7"/>
    </row>
    <row r="83" spans="1:10" x14ac:dyDescent="0.2">
      <c r="E83" s="2"/>
      <c r="F83" s="2"/>
      <c r="G83" s="2"/>
      <c r="H83" s="2"/>
      <c r="I83" s="2"/>
    </row>
    <row r="84" spans="1:10" x14ac:dyDescent="0.2">
      <c r="A84" s="33" t="s">
        <v>21</v>
      </c>
      <c r="E84" s="7" t="s">
        <v>386</v>
      </c>
      <c r="F84" s="2"/>
      <c r="G84" s="7"/>
      <c r="H84" s="2"/>
      <c r="I84" s="7"/>
    </row>
    <row r="85" spans="1:10" x14ac:dyDescent="0.2">
      <c r="E85" s="2"/>
      <c r="F85" s="2"/>
      <c r="G85" s="2"/>
      <c r="H85" s="2"/>
      <c r="I85" s="2"/>
    </row>
    <row r="86" spans="1:10" x14ac:dyDescent="0.2">
      <c r="A86" s="33" t="s">
        <v>95</v>
      </c>
      <c r="E86" s="2"/>
      <c r="F86" s="2"/>
      <c r="G86" s="2"/>
      <c r="H86" s="2"/>
      <c r="I86" s="2"/>
    </row>
    <row r="87" spans="1:10" x14ac:dyDescent="0.2">
      <c r="B87" t="s">
        <v>96</v>
      </c>
      <c r="E87" s="116"/>
      <c r="F87" s="2"/>
      <c r="G87" s="7" t="s">
        <v>386</v>
      </c>
      <c r="H87" s="2"/>
      <c r="I87" s="7"/>
      <c r="J87" s="140"/>
    </row>
    <row r="88" spans="1:10" x14ac:dyDescent="0.2">
      <c r="B88" t="s">
        <v>97</v>
      </c>
      <c r="E88" s="276"/>
      <c r="F88" s="2"/>
      <c r="G88" s="7" t="s">
        <v>386</v>
      </c>
      <c r="H88" s="2"/>
      <c r="I88" s="7"/>
      <c r="J88" s="140"/>
    </row>
    <row r="89" spans="1:10" x14ac:dyDescent="0.2">
      <c r="B89" t="s">
        <v>98</v>
      </c>
      <c r="E89" s="276"/>
      <c r="F89" s="2"/>
      <c r="G89" s="7" t="s">
        <v>386</v>
      </c>
      <c r="H89" s="2"/>
      <c r="I89" s="7"/>
    </row>
    <row r="90" spans="1:10" x14ac:dyDescent="0.2">
      <c r="B90" t="s">
        <v>99</v>
      </c>
      <c r="E90" s="276"/>
      <c r="F90" s="2"/>
      <c r="G90" s="7" t="s">
        <v>386</v>
      </c>
      <c r="H90" s="2"/>
      <c r="I90" s="7"/>
    </row>
    <row r="91" spans="1:10" x14ac:dyDescent="0.2">
      <c r="B91" t="s">
        <v>100</v>
      </c>
      <c r="E91" s="276"/>
      <c r="F91" s="2"/>
      <c r="G91" s="7" t="s">
        <v>386</v>
      </c>
      <c r="H91" s="2"/>
      <c r="I91" s="7"/>
    </row>
    <row r="92" spans="1:10" x14ac:dyDescent="0.2">
      <c r="B92" t="s">
        <v>101</v>
      </c>
      <c r="E92" s="276"/>
      <c r="F92" s="2"/>
      <c r="G92" s="7" t="s">
        <v>386</v>
      </c>
      <c r="H92" s="2"/>
      <c r="I92" s="7"/>
    </row>
    <row r="93" spans="1:10" x14ac:dyDescent="0.2">
      <c r="B93" t="s">
        <v>102</v>
      </c>
      <c r="E93" s="116"/>
      <c r="F93" s="2"/>
      <c r="G93" s="7" t="s">
        <v>386</v>
      </c>
      <c r="H93" s="2"/>
      <c r="I93" s="7"/>
    </row>
    <row r="94" spans="1:10" x14ac:dyDescent="0.2">
      <c r="B94" t="s">
        <v>103</v>
      </c>
      <c r="E94" s="276"/>
      <c r="F94" s="2"/>
      <c r="G94" s="7" t="s">
        <v>386</v>
      </c>
      <c r="H94" s="2"/>
      <c r="I94" s="7"/>
    </row>
    <row r="95" spans="1:10" x14ac:dyDescent="0.2">
      <c r="B95" t="s">
        <v>104</v>
      </c>
      <c r="E95" s="276"/>
      <c r="F95" s="2"/>
      <c r="G95" s="7" t="s">
        <v>386</v>
      </c>
      <c r="H95" s="2"/>
      <c r="I95" s="7"/>
    </row>
    <row r="96" spans="1:10" x14ac:dyDescent="0.2">
      <c r="B96" t="s">
        <v>105</v>
      </c>
      <c r="E96" s="276"/>
      <c r="F96" s="2"/>
      <c r="G96" s="7" t="s">
        <v>386</v>
      </c>
      <c r="H96" s="2"/>
      <c r="I96" s="7"/>
    </row>
    <row r="97" spans="2:9" x14ac:dyDescent="0.2">
      <c r="B97" t="s">
        <v>106</v>
      </c>
      <c r="E97" s="276"/>
      <c r="F97" s="2"/>
      <c r="G97" s="7" t="s">
        <v>386</v>
      </c>
      <c r="H97" s="2"/>
      <c r="I97" s="7"/>
    </row>
    <row r="98" spans="2:9" x14ac:dyDescent="0.2">
      <c r="E98" s="2"/>
      <c r="F98" s="2"/>
      <c r="G98" s="2"/>
      <c r="H98" s="2"/>
      <c r="I98" s="2"/>
    </row>
  </sheetData>
  <mergeCells count="2">
    <mergeCell ref="A1:I1"/>
    <mergeCell ref="A3:I3"/>
  </mergeCells>
  <phoneticPr fontId="0" type="noConversion"/>
  <pageMargins left="0.5" right="0.5" top="0.75" bottom="0.5" header="0.5" footer="0.5"/>
  <pageSetup orientation="portrait" r:id="rId1"/>
  <headerFooter alignWithMargins="0"/>
  <rowBreaks count="1" manualBreakCount="1">
    <brk id="5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A6" sqref="A6"/>
    </sheetView>
  </sheetViews>
  <sheetFormatPr defaultRowHeight="12.75" x14ac:dyDescent="0.2"/>
  <sheetData>
    <row r="1" spans="1:8" ht="18.75" thickBot="1" x14ac:dyDescent="0.3">
      <c r="A1" s="158" t="s">
        <v>237</v>
      </c>
      <c r="B1" s="159"/>
      <c r="C1" s="159"/>
      <c r="D1" s="159"/>
      <c r="E1" s="23"/>
      <c r="F1" s="23"/>
      <c r="G1" s="23"/>
      <c r="H1" s="23"/>
    </row>
    <row r="2" spans="1:8" x14ac:dyDescent="0.2">
      <c r="A2" s="121" t="s">
        <v>238</v>
      </c>
      <c r="B2" s="23"/>
      <c r="C2" s="23"/>
      <c r="D2" s="23"/>
      <c r="E2" s="23"/>
      <c r="F2" s="23"/>
      <c r="G2" s="23"/>
      <c r="H2" s="23"/>
    </row>
    <row r="3" spans="1:8" x14ac:dyDescent="0.2">
      <c r="A3" s="121" t="s">
        <v>239</v>
      </c>
    </row>
    <row r="5" spans="1:8" x14ac:dyDescent="0.2">
      <c r="A5" s="140" t="s">
        <v>457</v>
      </c>
      <c r="C5" t="s">
        <v>179</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9" sqref="I9"/>
    </sheetView>
  </sheetViews>
  <sheetFormatPr defaultRowHeight="12.75" x14ac:dyDescent="0.2"/>
  <sheetData>
    <row r="1" spans="1:9" x14ac:dyDescent="0.2">
      <c r="A1" s="144" t="s">
        <v>222</v>
      </c>
      <c r="B1" s="145"/>
      <c r="C1" s="145"/>
      <c r="D1" s="145"/>
      <c r="E1" s="145"/>
      <c r="F1" s="145"/>
      <c r="G1" s="145"/>
      <c r="H1" s="145"/>
      <c r="I1" s="145"/>
    </row>
    <row r="3" spans="1:9" x14ac:dyDescent="0.2">
      <c r="A3" s="140" t="s">
        <v>335</v>
      </c>
    </row>
    <row r="4" spans="1:9" x14ac:dyDescent="0.2">
      <c r="B4" s="140" t="s">
        <v>336</v>
      </c>
    </row>
    <row r="5" spans="1:9" x14ac:dyDescent="0.2">
      <c r="B5" t="s">
        <v>253</v>
      </c>
    </row>
    <row r="6" spans="1:9" x14ac:dyDescent="0.2">
      <c r="B6" t="s">
        <v>224</v>
      </c>
    </row>
    <row r="8" spans="1:9" x14ac:dyDescent="0.2">
      <c r="A8" s="23" t="s">
        <v>241</v>
      </c>
      <c r="B8" s="23"/>
      <c r="C8" s="23"/>
      <c r="D8" s="23"/>
      <c r="E8" s="23"/>
      <c r="F8" s="23"/>
    </row>
    <row r="9" spans="1:9" x14ac:dyDescent="0.2">
      <c r="A9" s="23"/>
      <c r="B9" s="23" t="s">
        <v>242</v>
      </c>
      <c r="C9" s="23"/>
      <c r="D9" s="23"/>
      <c r="E9" s="23"/>
      <c r="F9" s="23"/>
    </row>
    <row r="11" spans="1:9" x14ac:dyDescent="0.2">
      <c r="A11" t="s">
        <v>223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5" sqref="A5"/>
    </sheetView>
  </sheetViews>
  <sheetFormatPr defaultRowHeight="12.75" x14ac:dyDescent="0.2"/>
  <sheetData>
    <row r="1" spans="1:3" x14ac:dyDescent="0.2">
      <c r="A1" s="6" t="s">
        <v>109</v>
      </c>
    </row>
    <row r="2" spans="1:3" x14ac:dyDescent="0.2">
      <c r="A2" s="6" t="s">
        <v>130</v>
      </c>
    </row>
    <row r="3" spans="1:3" x14ac:dyDescent="0.2">
      <c r="A3" s="6" t="s">
        <v>108</v>
      </c>
    </row>
    <row r="5" spans="1:3" x14ac:dyDescent="0.2">
      <c r="A5" s="140" t="s">
        <v>457</v>
      </c>
      <c r="C5" t="s">
        <v>179</v>
      </c>
    </row>
  </sheetData>
  <phoneticPr fontId="0" type="noConversion"/>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defaultRowHeight="12.75" x14ac:dyDescent="0.2"/>
  <sheetData>
    <row r="1" spans="1:1" x14ac:dyDescent="0.2">
      <c r="A1" s="6" t="s">
        <v>107</v>
      </c>
    </row>
    <row r="2" spans="1:1" x14ac:dyDescent="0.2">
      <c r="A2" s="6" t="s">
        <v>129</v>
      </c>
    </row>
    <row r="3" spans="1:1" x14ac:dyDescent="0.2">
      <c r="A3" s="6" t="s">
        <v>108</v>
      </c>
    </row>
    <row r="5" spans="1:1" x14ac:dyDescent="0.2">
      <c r="A5" s="140" t="s">
        <v>457</v>
      </c>
    </row>
  </sheetData>
  <phoneticPr fontId="0"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2.75" x14ac:dyDescent="0.2"/>
  <cols>
    <col min="1" max="5" width="15.7109375" customWidth="1"/>
  </cols>
  <sheetData>
    <row r="1" spans="1:1" ht="18" x14ac:dyDescent="0.25">
      <c r="A1" s="146" t="s">
        <v>240</v>
      </c>
    </row>
    <row r="3" spans="1:1" x14ac:dyDescent="0.2">
      <c r="A3" s="6" t="s">
        <v>308</v>
      </c>
    </row>
    <row r="6" spans="1:1" x14ac:dyDescent="0.2">
      <c r="A6" s="140" t="s">
        <v>457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showGridLines="0" topLeftCell="A12" zoomScaleNormal="100" workbookViewId="0">
      <selection activeCell="B27" sqref="B27"/>
    </sheetView>
  </sheetViews>
  <sheetFormatPr defaultColWidth="9.140625" defaultRowHeight="12.75" x14ac:dyDescent="0.2"/>
  <cols>
    <col min="1" max="1" width="95" style="176" customWidth="1"/>
    <col min="2" max="8" width="9.140625" style="140"/>
    <col min="9" max="9" width="12.28515625" style="140" customWidth="1"/>
    <col min="10" max="16384" width="9.140625" style="140"/>
  </cols>
  <sheetData>
    <row r="1" spans="1:18" s="198" customFormat="1" ht="18" x14ac:dyDescent="0.25">
      <c r="A1" s="211" t="s">
        <v>309</v>
      </c>
      <c r="B1" s="212"/>
      <c r="C1" s="212"/>
      <c r="D1" s="212"/>
      <c r="E1" s="212"/>
      <c r="F1" s="212"/>
      <c r="G1" s="212"/>
      <c r="H1" s="212"/>
      <c r="I1" s="212"/>
      <c r="J1" s="212"/>
      <c r="K1" s="212"/>
      <c r="L1" s="212"/>
      <c r="M1" s="212"/>
      <c r="N1" s="212"/>
      <c r="O1" s="212"/>
      <c r="P1" s="212"/>
    </row>
    <row r="2" spans="1:18" s="198" customFormat="1" ht="18" x14ac:dyDescent="0.25">
      <c r="A2" s="211"/>
      <c r="B2" s="212"/>
      <c r="C2" s="212"/>
      <c r="D2" s="212"/>
      <c r="E2" s="212"/>
      <c r="F2" s="212"/>
      <c r="G2" s="212"/>
      <c r="H2" s="212"/>
      <c r="I2" s="212"/>
      <c r="J2" s="212"/>
      <c r="K2" s="212"/>
      <c r="L2" s="212"/>
      <c r="M2" s="212"/>
      <c r="N2" s="212"/>
      <c r="O2" s="212"/>
      <c r="P2" s="212"/>
    </row>
    <row r="3" spans="1:18" s="138" customFormat="1" ht="30" x14ac:dyDescent="0.2">
      <c r="A3" s="213" t="s">
        <v>310</v>
      </c>
      <c r="B3" s="214"/>
      <c r="C3" s="214"/>
      <c r="D3" s="214"/>
      <c r="E3" s="214"/>
      <c r="F3" s="214"/>
      <c r="G3" s="214"/>
      <c r="H3" s="214"/>
      <c r="I3" s="214"/>
      <c r="J3" s="214"/>
      <c r="K3" s="214"/>
      <c r="L3" s="214"/>
      <c r="M3" s="214"/>
      <c r="N3" s="214"/>
      <c r="O3" s="214"/>
      <c r="P3" s="214"/>
    </row>
    <row r="4" spans="1:18" ht="15" x14ac:dyDescent="0.2">
      <c r="A4" s="215"/>
      <c r="B4" s="122"/>
      <c r="C4" s="122"/>
      <c r="D4" s="122"/>
      <c r="E4" s="122"/>
      <c r="F4" s="122"/>
      <c r="G4" s="122"/>
      <c r="H4" s="122"/>
      <c r="I4" s="122"/>
      <c r="J4" s="122"/>
      <c r="K4" s="122"/>
      <c r="L4" s="122"/>
      <c r="M4" s="122"/>
      <c r="N4" s="122"/>
      <c r="O4" s="122"/>
      <c r="P4" s="122"/>
      <c r="Q4" s="139"/>
      <c r="R4" s="139"/>
    </row>
    <row r="5" spans="1:18" ht="15" x14ac:dyDescent="0.2">
      <c r="A5" s="216" t="s">
        <v>311</v>
      </c>
      <c r="B5" s="122"/>
      <c r="C5" s="122"/>
      <c r="D5" s="122"/>
      <c r="E5" s="122"/>
      <c r="F5" s="122"/>
      <c r="G5" s="122"/>
      <c r="H5" s="122"/>
      <c r="I5" s="122"/>
      <c r="J5" s="122"/>
      <c r="K5" s="122"/>
      <c r="L5" s="122"/>
      <c r="M5" s="122"/>
      <c r="N5" s="122"/>
      <c r="O5" s="122"/>
      <c r="P5" s="122"/>
      <c r="Q5" s="139"/>
      <c r="R5" s="139"/>
    </row>
    <row r="6" spans="1:18" ht="15" x14ac:dyDescent="0.2">
      <c r="A6" s="217"/>
      <c r="B6" s="122"/>
      <c r="C6" s="122"/>
      <c r="D6" s="122"/>
      <c r="E6" s="122"/>
      <c r="F6" s="122"/>
      <c r="G6" s="122"/>
      <c r="H6" s="122"/>
      <c r="I6" s="122"/>
      <c r="J6" s="122"/>
      <c r="K6" s="122"/>
      <c r="L6" s="122"/>
      <c r="M6" s="122"/>
      <c r="N6" s="122"/>
      <c r="O6" s="122"/>
      <c r="P6" s="122"/>
      <c r="Q6" s="139"/>
      <c r="R6" s="139"/>
    </row>
    <row r="7" spans="1:18" ht="15" x14ac:dyDescent="0.2">
      <c r="A7" s="218" t="s">
        <v>216</v>
      </c>
      <c r="B7" s="122"/>
      <c r="C7" s="122"/>
      <c r="D7" s="122"/>
      <c r="E7" s="122"/>
      <c r="F7" s="122"/>
      <c r="G7" s="122"/>
      <c r="H7" s="122"/>
      <c r="I7" s="122"/>
      <c r="J7" s="122"/>
      <c r="K7" s="122"/>
      <c r="L7" s="122"/>
      <c r="M7" s="122"/>
      <c r="N7" s="122"/>
      <c r="O7" s="122"/>
      <c r="P7" s="122"/>
      <c r="Q7" s="139"/>
      <c r="R7" s="139"/>
    </row>
    <row r="8" spans="1:18" ht="15" x14ac:dyDescent="0.2">
      <c r="A8" s="219"/>
      <c r="B8" s="122"/>
      <c r="C8" s="122"/>
      <c r="D8" s="122"/>
      <c r="E8" s="122"/>
      <c r="F8" s="122"/>
      <c r="G8" s="122"/>
      <c r="H8" s="122"/>
      <c r="I8" s="122"/>
      <c r="J8" s="122"/>
      <c r="K8" s="122"/>
      <c r="L8" s="122"/>
      <c r="M8" s="122"/>
      <c r="N8" s="122"/>
      <c r="O8" s="122"/>
      <c r="P8" s="122"/>
      <c r="Q8" s="139"/>
      <c r="R8" s="139"/>
    </row>
    <row r="9" spans="1:18" ht="38.25" x14ac:dyDescent="0.2">
      <c r="A9" s="219" t="s">
        <v>312</v>
      </c>
      <c r="B9" s="122"/>
      <c r="C9" s="122"/>
      <c r="D9" s="122"/>
      <c r="E9" s="122"/>
      <c r="F9" s="122"/>
      <c r="G9" s="122"/>
      <c r="H9" s="122"/>
      <c r="I9" s="122"/>
      <c r="J9" s="122"/>
      <c r="K9" s="122"/>
      <c r="L9" s="122"/>
      <c r="M9" s="122"/>
      <c r="N9" s="122"/>
      <c r="O9" s="122"/>
      <c r="P9" s="122"/>
      <c r="Q9" s="139"/>
      <c r="R9" s="139"/>
    </row>
    <row r="10" spans="1:18" ht="15" x14ac:dyDescent="0.2">
      <c r="A10" s="219"/>
      <c r="B10" s="122"/>
      <c r="C10" s="122"/>
      <c r="D10" s="122"/>
      <c r="E10" s="122"/>
      <c r="F10" s="122"/>
      <c r="G10" s="122"/>
      <c r="H10" s="122"/>
      <c r="I10" s="122"/>
      <c r="J10" s="122"/>
      <c r="K10" s="122"/>
      <c r="L10" s="122"/>
      <c r="M10" s="122"/>
      <c r="N10" s="122"/>
      <c r="O10" s="122"/>
      <c r="P10" s="122"/>
      <c r="Q10" s="139"/>
      <c r="R10" s="139"/>
    </row>
    <row r="11" spans="1:18" ht="25.5" x14ac:dyDescent="0.2">
      <c r="A11" s="219" t="s">
        <v>313</v>
      </c>
      <c r="B11" s="122"/>
      <c r="C11" s="122"/>
      <c r="D11" s="122"/>
      <c r="E11" s="122"/>
      <c r="F11" s="122"/>
      <c r="G11" s="122"/>
      <c r="H11" s="122"/>
      <c r="I11" s="122"/>
      <c r="J11" s="122"/>
      <c r="K11" s="122"/>
      <c r="L11" s="122"/>
      <c r="M11" s="122"/>
      <c r="N11" s="122"/>
      <c r="O11" s="122"/>
      <c r="P11" s="122"/>
      <c r="Q11" s="139"/>
      <c r="R11" s="139"/>
    </row>
    <row r="12" spans="1:18" ht="15" x14ac:dyDescent="0.2">
      <c r="A12" s="219"/>
      <c r="B12" s="122"/>
      <c r="C12" s="122"/>
      <c r="D12" s="122"/>
      <c r="E12" s="122"/>
      <c r="F12" s="122"/>
      <c r="G12" s="122"/>
      <c r="H12" s="122"/>
      <c r="I12" s="122"/>
      <c r="J12" s="122"/>
      <c r="K12" s="122"/>
      <c r="L12" s="122"/>
      <c r="M12" s="122"/>
      <c r="N12" s="122"/>
      <c r="O12" s="122"/>
      <c r="P12" s="122"/>
      <c r="Q12" s="139"/>
      <c r="R12" s="139"/>
    </row>
    <row r="13" spans="1:18" ht="38.25" x14ac:dyDescent="0.2">
      <c r="A13" s="219" t="s">
        <v>314</v>
      </c>
      <c r="B13" s="122"/>
      <c r="C13" s="122"/>
      <c r="D13" s="122"/>
      <c r="E13" s="122"/>
      <c r="F13" s="122"/>
      <c r="G13" s="122"/>
      <c r="H13" s="122"/>
      <c r="I13" s="122"/>
      <c r="J13" s="122"/>
      <c r="K13" s="122"/>
      <c r="L13" s="122"/>
      <c r="M13" s="122"/>
      <c r="N13" s="122"/>
      <c r="O13" s="122"/>
      <c r="P13" s="122"/>
      <c r="Q13" s="139"/>
      <c r="R13" s="139"/>
    </row>
    <row r="14" spans="1:18" ht="15" x14ac:dyDescent="0.2">
      <c r="A14" s="219"/>
      <c r="B14" s="122"/>
      <c r="C14" s="122"/>
      <c r="D14" s="122"/>
      <c r="E14" s="122"/>
      <c r="F14" s="122"/>
      <c r="G14" s="122"/>
      <c r="H14" s="122"/>
      <c r="I14" s="122"/>
      <c r="J14" s="122"/>
      <c r="K14" s="122"/>
      <c r="L14" s="122"/>
      <c r="M14" s="122"/>
      <c r="N14" s="122"/>
      <c r="O14" s="122"/>
      <c r="P14" s="122"/>
      <c r="Q14" s="139"/>
      <c r="R14" s="139"/>
    </row>
    <row r="15" spans="1:18" ht="38.25" x14ac:dyDescent="0.2">
      <c r="A15" s="219" t="s">
        <v>315</v>
      </c>
      <c r="B15" s="122"/>
      <c r="C15" s="122"/>
      <c r="D15" s="122"/>
      <c r="E15" s="122"/>
      <c r="F15" s="122"/>
      <c r="G15" s="122"/>
      <c r="H15" s="122"/>
      <c r="I15" s="122"/>
      <c r="J15" s="122"/>
      <c r="K15" s="122"/>
      <c r="L15" s="122"/>
      <c r="M15" s="122"/>
      <c r="N15" s="122"/>
      <c r="O15" s="122"/>
      <c r="P15" s="122"/>
      <c r="Q15" s="139"/>
      <c r="R15" s="139"/>
    </row>
    <row r="16" spans="1:18" s="223" customFormat="1" ht="15" x14ac:dyDescent="0.2">
      <c r="A16" s="220" t="s">
        <v>316</v>
      </c>
      <c r="B16" s="221"/>
      <c r="C16" s="221"/>
      <c r="D16" s="221"/>
      <c r="E16" s="221"/>
      <c r="F16" s="221"/>
      <c r="G16" s="221"/>
      <c r="H16" s="221"/>
      <c r="I16" s="221"/>
      <c r="J16" s="221"/>
      <c r="K16" s="221"/>
      <c r="L16" s="221"/>
      <c r="M16" s="221"/>
      <c r="N16" s="221"/>
      <c r="O16" s="221"/>
      <c r="P16" s="221"/>
      <c r="Q16" s="222"/>
      <c r="R16" s="222"/>
    </row>
    <row r="17" spans="1:18" s="223" customFormat="1" ht="15" x14ac:dyDescent="0.2">
      <c r="A17" s="220" t="s">
        <v>317</v>
      </c>
      <c r="B17" s="221"/>
      <c r="C17" s="221"/>
      <c r="D17" s="221"/>
      <c r="E17" s="221"/>
      <c r="F17" s="221"/>
      <c r="G17" s="221"/>
      <c r="H17" s="221"/>
      <c r="I17" s="221"/>
      <c r="J17" s="221"/>
      <c r="K17" s="221"/>
      <c r="L17" s="221"/>
      <c r="M17" s="221"/>
      <c r="N17" s="221"/>
      <c r="O17" s="221"/>
      <c r="P17" s="221"/>
      <c r="Q17" s="222"/>
      <c r="R17" s="222"/>
    </row>
    <row r="18" spans="1:18" s="223" customFormat="1" ht="15" x14ac:dyDescent="0.2">
      <c r="A18" s="220" t="s">
        <v>318</v>
      </c>
      <c r="B18" s="221"/>
      <c r="C18" s="221"/>
      <c r="D18" s="221"/>
      <c r="E18" s="221"/>
      <c r="F18" s="221"/>
      <c r="G18" s="221"/>
      <c r="H18" s="221"/>
      <c r="I18" s="221"/>
      <c r="J18" s="221"/>
      <c r="K18" s="221"/>
      <c r="L18" s="221"/>
      <c r="M18" s="221"/>
      <c r="N18" s="221"/>
      <c r="O18" s="221"/>
      <c r="P18" s="221"/>
      <c r="Q18" s="222"/>
      <c r="R18" s="222"/>
    </row>
    <row r="19" spans="1:18" ht="15" x14ac:dyDescent="0.2">
      <c r="A19" s="224"/>
      <c r="B19" s="122"/>
      <c r="C19" s="122"/>
      <c r="D19" s="122"/>
      <c r="E19" s="122"/>
      <c r="F19" s="122"/>
      <c r="G19" s="122"/>
      <c r="H19" s="122"/>
      <c r="I19" s="122"/>
      <c r="J19" s="122"/>
      <c r="K19" s="122"/>
      <c r="L19" s="122"/>
      <c r="M19" s="122"/>
      <c r="N19" s="122"/>
      <c r="O19" s="122"/>
      <c r="P19" s="122"/>
      <c r="Q19" s="139"/>
      <c r="R19" s="139"/>
    </row>
    <row r="20" spans="1:18" ht="15" x14ac:dyDescent="0.2">
      <c r="A20" s="225" t="s">
        <v>319</v>
      </c>
      <c r="B20" s="226"/>
      <c r="C20" s="226"/>
      <c r="D20" s="226"/>
      <c r="E20" s="226"/>
      <c r="F20" s="226"/>
      <c r="G20" s="226"/>
      <c r="H20" s="226"/>
      <c r="I20" s="226"/>
      <c r="J20" s="122"/>
      <c r="K20" s="122"/>
      <c r="L20" s="122"/>
      <c r="M20" s="122"/>
      <c r="N20" s="122"/>
      <c r="O20" s="122"/>
      <c r="P20" s="122"/>
      <c r="Q20" s="139"/>
      <c r="R20" s="139"/>
    </row>
    <row r="21" spans="1:18" ht="25.5" x14ac:dyDescent="0.2">
      <c r="A21" s="227" t="s">
        <v>217</v>
      </c>
      <c r="C21" s="122"/>
      <c r="D21" s="122"/>
      <c r="E21" s="122"/>
      <c r="F21" s="122"/>
      <c r="G21" s="122"/>
      <c r="H21" s="122"/>
      <c r="I21" s="122"/>
      <c r="J21" s="122"/>
      <c r="K21" s="122"/>
      <c r="L21" s="122"/>
      <c r="M21" s="122"/>
      <c r="N21" s="122"/>
      <c r="O21" s="122"/>
      <c r="P21" s="122"/>
      <c r="Q21" s="139"/>
      <c r="R21" s="139"/>
    </row>
    <row r="22" spans="1:18" ht="15" x14ac:dyDescent="0.2">
      <c r="A22" s="227" t="s">
        <v>218</v>
      </c>
      <c r="C22" s="122"/>
      <c r="D22" s="122"/>
      <c r="E22" s="122"/>
      <c r="F22" s="122"/>
      <c r="G22" s="122"/>
      <c r="H22" s="122"/>
      <c r="I22" s="122"/>
      <c r="J22" s="122"/>
      <c r="K22" s="122"/>
      <c r="L22" s="122"/>
      <c r="M22" s="122"/>
      <c r="N22" s="122"/>
      <c r="O22" s="122"/>
      <c r="P22" s="122"/>
      <c r="Q22" s="139"/>
      <c r="R22" s="139"/>
    </row>
    <row r="23" spans="1:18" ht="15" x14ac:dyDescent="0.2">
      <c r="A23" s="227"/>
      <c r="B23" s="122"/>
      <c r="C23" s="122"/>
      <c r="D23" s="122"/>
      <c r="E23" s="122"/>
      <c r="F23" s="122"/>
      <c r="G23" s="122"/>
      <c r="H23" s="122"/>
      <c r="I23" s="122"/>
      <c r="J23" s="122"/>
      <c r="K23" s="122"/>
      <c r="L23" s="122"/>
      <c r="M23" s="122"/>
      <c r="N23" s="122"/>
      <c r="O23" s="122"/>
      <c r="P23" s="122"/>
      <c r="Q23" s="139"/>
      <c r="R23" s="139"/>
    </row>
    <row r="24" spans="1:18" ht="15" x14ac:dyDescent="0.2">
      <c r="A24" s="219" t="s">
        <v>320</v>
      </c>
      <c r="B24" s="226"/>
      <c r="C24" s="226"/>
      <c r="D24" s="226"/>
      <c r="E24" s="226"/>
      <c r="F24" s="226"/>
      <c r="G24" s="226"/>
      <c r="H24" s="226"/>
      <c r="I24" s="226"/>
      <c r="J24" s="122"/>
      <c r="K24" s="122"/>
      <c r="L24" s="122"/>
      <c r="M24" s="122"/>
      <c r="N24" s="122"/>
      <c r="O24" s="122"/>
      <c r="P24" s="122"/>
      <c r="Q24" s="139"/>
      <c r="R24" s="139"/>
    </row>
    <row r="25" spans="1:18" s="223" customFormat="1" ht="15" x14ac:dyDescent="0.2">
      <c r="A25" s="220" t="s">
        <v>321</v>
      </c>
      <c r="B25" s="221"/>
      <c r="C25" s="221"/>
      <c r="D25" s="221"/>
      <c r="E25" s="221"/>
      <c r="F25" s="221"/>
      <c r="G25" s="221"/>
      <c r="H25" s="221"/>
      <c r="I25" s="221"/>
      <c r="J25" s="221"/>
      <c r="K25" s="221"/>
      <c r="L25" s="221"/>
      <c r="M25" s="221"/>
      <c r="N25" s="221"/>
      <c r="O25" s="221"/>
      <c r="P25" s="221"/>
      <c r="Q25" s="222"/>
      <c r="R25" s="222"/>
    </row>
    <row r="26" spans="1:18" s="223" customFormat="1" ht="15" x14ac:dyDescent="0.2">
      <c r="A26" s="220" t="s">
        <v>322</v>
      </c>
      <c r="B26" s="221"/>
      <c r="C26" s="221"/>
      <c r="D26" s="221"/>
      <c r="E26" s="221"/>
      <c r="F26" s="221"/>
      <c r="G26" s="221"/>
      <c r="H26" s="221"/>
      <c r="I26" s="221"/>
      <c r="J26" s="221"/>
      <c r="K26" s="221"/>
      <c r="L26" s="221"/>
      <c r="M26" s="221"/>
      <c r="N26" s="221"/>
      <c r="O26" s="221"/>
      <c r="P26" s="221"/>
      <c r="Q26" s="222"/>
      <c r="R26" s="222"/>
    </row>
    <row r="27" spans="1:18" s="223" customFormat="1" ht="30.75" customHeight="1" x14ac:dyDescent="0.2">
      <c r="A27" s="228" t="s">
        <v>323</v>
      </c>
      <c r="B27" s="221"/>
      <c r="C27" s="221"/>
      <c r="D27" s="221"/>
      <c r="E27" s="221"/>
      <c r="F27" s="221"/>
      <c r="G27" s="221"/>
      <c r="H27" s="221"/>
      <c r="I27" s="221"/>
      <c r="J27" s="221"/>
      <c r="K27" s="221"/>
      <c r="L27" s="221"/>
      <c r="M27" s="221"/>
      <c r="N27" s="221"/>
      <c r="O27" s="221"/>
      <c r="P27" s="221"/>
      <c r="Q27" s="222"/>
      <c r="R27" s="222"/>
    </row>
    <row r="28" spans="1:18" s="223" customFormat="1" ht="19.149999999999999" customHeight="1" x14ac:dyDescent="0.2">
      <c r="A28" s="228"/>
      <c r="B28" s="221"/>
      <c r="C28" s="221"/>
      <c r="D28" s="221"/>
      <c r="E28" s="221"/>
      <c r="F28" s="221"/>
      <c r="G28" s="221"/>
      <c r="H28" s="221"/>
      <c r="I28" s="221"/>
      <c r="J28" s="221"/>
      <c r="K28" s="221"/>
      <c r="L28" s="221"/>
      <c r="M28" s="221"/>
      <c r="N28" s="221"/>
      <c r="O28" s="221"/>
      <c r="P28" s="221"/>
      <c r="Q28" s="222"/>
      <c r="R28" s="222"/>
    </row>
    <row r="29" spans="1:18" ht="15" x14ac:dyDescent="0.2">
      <c r="A29" s="229" t="s">
        <v>458</v>
      </c>
      <c r="B29" s="122"/>
      <c r="C29" s="122"/>
      <c r="D29" s="122"/>
      <c r="E29" s="122"/>
      <c r="F29" s="122"/>
      <c r="G29" s="122"/>
      <c r="H29" s="122"/>
      <c r="I29" s="122"/>
      <c r="J29" s="122"/>
      <c r="K29" s="122"/>
      <c r="L29" s="122"/>
      <c r="M29" s="122"/>
      <c r="N29" s="122"/>
      <c r="O29" s="122"/>
      <c r="P29" s="122"/>
      <c r="Q29" s="139"/>
      <c r="R29" s="139"/>
    </row>
    <row r="30" spans="1:18" s="233" customFormat="1" ht="34.15" customHeight="1" x14ac:dyDescent="0.2">
      <c r="A30" s="229" t="s">
        <v>427</v>
      </c>
      <c r="B30" s="230"/>
      <c r="C30" s="230"/>
      <c r="D30" s="230"/>
      <c r="E30" s="231"/>
      <c r="F30" s="231"/>
      <c r="G30" s="231"/>
      <c r="H30" s="231"/>
      <c r="I30" s="231"/>
      <c r="J30" s="231"/>
      <c r="K30" s="231"/>
      <c r="L30" s="231"/>
      <c r="M30" s="231"/>
      <c r="N30" s="231"/>
      <c r="O30" s="231"/>
      <c r="P30" s="231"/>
      <c r="Q30" s="232"/>
      <c r="R30" s="232"/>
    </row>
    <row r="31" spans="1:18" ht="15" x14ac:dyDescent="0.2">
      <c r="A31" s="215"/>
      <c r="B31" s="122"/>
      <c r="C31" s="122"/>
      <c r="D31" s="122"/>
      <c r="E31" s="122"/>
      <c r="F31" s="122"/>
      <c r="G31" s="122"/>
      <c r="H31" s="122"/>
      <c r="I31" s="122"/>
      <c r="J31" s="122"/>
      <c r="K31" s="122"/>
      <c r="L31" s="122"/>
      <c r="M31" s="122"/>
      <c r="N31" s="122"/>
      <c r="O31" s="122"/>
      <c r="P31" s="122"/>
      <c r="Q31" s="139"/>
      <c r="R31" s="139"/>
    </row>
    <row r="32" spans="1:18" ht="15" x14ac:dyDescent="0.2">
      <c r="A32" s="234"/>
      <c r="B32" s="139"/>
      <c r="C32" s="139"/>
      <c r="D32" s="139"/>
      <c r="E32" s="139"/>
      <c r="F32" s="139"/>
      <c r="G32" s="139"/>
      <c r="H32" s="139"/>
      <c r="I32" s="139"/>
      <c r="J32" s="139"/>
      <c r="K32" s="139"/>
      <c r="L32" s="139"/>
      <c r="M32" s="139"/>
      <c r="N32" s="139"/>
      <c r="O32" s="139"/>
      <c r="P32" s="139"/>
      <c r="Q32" s="139"/>
      <c r="R32" s="139"/>
    </row>
  </sheetData>
  <hyperlinks>
    <hyperlink ref="A25" r:id="rId1" display="MDE-Food and Nutrition Programs-Summer Foods Program"/>
    <hyperlink ref="A26" r:id="rId2" display="MDE-Food and Nutrition Programs-Child and Adult Care Food Programs"/>
    <hyperlink ref="A27" r:id="rId3" display="MDE-Food And Nutrition Programs-School Nutrition Program-Fresh Fruit and Vegetable Program"/>
    <hyperlink ref="A16" r:id="rId4" display="Link to MDE, School Nutrition Programs, National School Lunch"/>
    <hyperlink ref="A17" r:id="rId5" display="Link to USDA-School Meals Nutrition Standards"/>
    <hyperlink ref="A18" r:id="rId6" display="Link to USDA National School Lunch Programs-Policy"/>
  </hyperlinks>
  <printOptions horizontalCentered="1"/>
  <pageMargins left="0.75" right="0.5" top="0.75" bottom="0.75" header="0.3" footer="0.3"/>
  <pageSetup scale="99" orientation="portrait" r:id="rId7"/>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showGridLines="0" zoomScaleNormal="100" workbookViewId="0">
      <selection activeCell="A15" sqref="A15"/>
    </sheetView>
  </sheetViews>
  <sheetFormatPr defaultRowHeight="12.75" x14ac:dyDescent="0.2"/>
  <cols>
    <col min="1" max="1" width="84.85546875" customWidth="1"/>
  </cols>
  <sheetData>
    <row r="1" spans="1:9" ht="30" x14ac:dyDescent="0.4">
      <c r="A1" s="147" t="s">
        <v>113</v>
      </c>
      <c r="B1" s="124"/>
      <c r="C1" s="124"/>
      <c r="D1" s="124"/>
      <c r="E1" s="124"/>
      <c r="F1" s="124"/>
      <c r="G1" s="124"/>
      <c r="H1" s="124"/>
      <c r="I1" s="124"/>
    </row>
    <row r="4" spans="1:9" ht="31.5" x14ac:dyDescent="0.25">
      <c r="A4" s="251" t="s">
        <v>340</v>
      </c>
    </row>
    <row r="5" spans="1:9" ht="15" x14ac:dyDescent="0.2">
      <c r="A5" s="139"/>
    </row>
    <row r="6" spans="1:9" ht="47.25" x14ac:dyDescent="0.25">
      <c r="A6" s="251" t="s">
        <v>341</v>
      </c>
    </row>
    <row r="7" spans="1:9" ht="15" x14ac:dyDescent="0.2">
      <c r="A7" s="139"/>
    </row>
    <row r="8" spans="1:9" ht="37.5" customHeight="1" x14ac:dyDescent="0.25">
      <c r="A8" s="251" t="s">
        <v>342</v>
      </c>
    </row>
    <row r="9" spans="1:9" ht="15" x14ac:dyDescent="0.2">
      <c r="A9" s="139"/>
    </row>
    <row r="10" spans="1:9" ht="31.5" x14ac:dyDescent="0.25">
      <c r="A10" s="251" t="s">
        <v>343</v>
      </c>
    </row>
    <row r="12" spans="1:9" ht="15.75" x14ac:dyDescent="0.25">
      <c r="A12" s="36" t="s">
        <v>445</v>
      </c>
    </row>
    <row r="13" spans="1:9" ht="18" x14ac:dyDescent="0.25">
      <c r="A13" s="35" t="s">
        <v>446</v>
      </c>
    </row>
  </sheetData>
  <phoneticPr fontId="0" type="noConversion"/>
  <printOptions horizontalCentered="1"/>
  <pageMargins left="0.75" right="0.75" top="1" bottom="1"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zoomScaleNormal="100" workbookViewId="0">
      <selection activeCell="O36" sqref="O36"/>
    </sheetView>
  </sheetViews>
  <sheetFormatPr defaultRowHeight="12.75" x14ac:dyDescent="0.2"/>
  <cols>
    <col min="1" max="1" width="8.5703125" customWidth="1"/>
    <col min="2" max="2" width="12.85546875" customWidth="1"/>
    <col min="5" max="5" width="10.85546875" customWidth="1"/>
    <col min="6" max="7" width="10.7109375" customWidth="1"/>
    <col min="8" max="8" width="5.7109375" customWidth="1"/>
    <col min="9" max="9" width="9.140625" style="86" customWidth="1"/>
    <col min="10" max="10" width="17.85546875" style="86" customWidth="1"/>
    <col min="11" max="11" width="3" customWidth="1"/>
  </cols>
  <sheetData>
    <row r="1" spans="1:11" ht="23.25" x14ac:dyDescent="0.35">
      <c r="A1" s="359" t="s">
        <v>149</v>
      </c>
      <c r="B1" s="359"/>
      <c r="C1" s="359"/>
      <c r="D1" s="359"/>
      <c r="E1" s="359"/>
      <c r="F1" s="359"/>
      <c r="G1" s="359"/>
      <c r="H1" s="359"/>
      <c r="I1" s="359"/>
      <c r="J1" s="359"/>
      <c r="K1" s="359"/>
    </row>
    <row r="2" spans="1:11" ht="15" x14ac:dyDescent="0.25">
      <c r="A2" s="358" t="s">
        <v>150</v>
      </c>
      <c r="B2" s="358"/>
      <c r="C2" s="358"/>
      <c r="D2" s="358"/>
      <c r="E2" s="358"/>
      <c r="F2" s="358"/>
      <c r="G2" s="358"/>
      <c r="H2" s="358"/>
      <c r="I2" s="358"/>
      <c r="J2" s="358"/>
      <c r="K2" s="358"/>
    </row>
    <row r="3" spans="1:11" ht="15" x14ac:dyDescent="0.25">
      <c r="A3" s="358" t="s">
        <v>288</v>
      </c>
      <c r="B3" s="358"/>
      <c r="C3" s="358"/>
      <c r="D3" s="358"/>
      <c r="E3" s="358"/>
      <c r="F3" s="358"/>
      <c r="G3" s="358"/>
      <c r="H3" s="358"/>
      <c r="I3" s="358"/>
      <c r="J3" s="358"/>
      <c r="K3" s="358"/>
    </row>
    <row r="4" spans="1:11" ht="19.5" customHeight="1" x14ac:dyDescent="0.25">
      <c r="A4" s="316" t="s">
        <v>388</v>
      </c>
      <c r="B4" s="316"/>
      <c r="C4" s="316"/>
      <c r="D4" s="316"/>
      <c r="E4" s="316"/>
      <c r="F4" s="316"/>
      <c r="G4" s="316"/>
      <c r="H4" s="316"/>
      <c r="I4" s="316"/>
      <c r="J4" s="316"/>
      <c r="K4" s="316"/>
    </row>
    <row r="6" spans="1:11" x14ac:dyDescent="0.2">
      <c r="A6" s="6" t="s">
        <v>114</v>
      </c>
      <c r="C6" s="125"/>
      <c r="D6" s="125"/>
      <c r="E6" s="125"/>
      <c r="F6" s="6" t="s">
        <v>115</v>
      </c>
    </row>
    <row r="8" spans="1:11" x14ac:dyDescent="0.2">
      <c r="B8" s="306">
        <f>SUM('15-Meal Equiv Calculator'!D16)</f>
        <v>402378.59521984425</v>
      </c>
      <c r="C8" s="307"/>
      <c r="D8" s="6" t="s">
        <v>151</v>
      </c>
    </row>
    <row r="9" spans="1:11" x14ac:dyDescent="0.2">
      <c r="A9" s="47"/>
      <c r="B9" s="47"/>
      <c r="C9" s="47"/>
      <c r="D9" s="6"/>
    </row>
    <row r="10" spans="1:11" x14ac:dyDescent="0.2">
      <c r="A10" s="48" t="s">
        <v>152</v>
      </c>
      <c r="B10" s="47"/>
      <c r="C10" s="47"/>
      <c r="D10" s="6"/>
    </row>
    <row r="11" spans="1:11" x14ac:dyDescent="0.2">
      <c r="A11" s="47"/>
      <c r="B11" s="47"/>
      <c r="C11" s="47"/>
      <c r="D11" s="6"/>
    </row>
    <row r="12" spans="1:11" ht="25.5" x14ac:dyDescent="0.2">
      <c r="G12" s="49" t="s">
        <v>153</v>
      </c>
      <c r="J12" s="133" t="s">
        <v>154</v>
      </c>
      <c r="K12" s="30"/>
    </row>
    <row r="13" spans="1:11" x14ac:dyDescent="0.2">
      <c r="A13" s="26"/>
      <c r="G13" s="2"/>
    </row>
    <row r="14" spans="1:11" x14ac:dyDescent="0.2">
      <c r="A14" s="6" t="s">
        <v>155</v>
      </c>
      <c r="G14" s="179" t="s">
        <v>386</v>
      </c>
      <c r="I14" s="52"/>
      <c r="J14" s="52"/>
      <c r="K14" s="26"/>
    </row>
    <row r="15" spans="1:11" x14ac:dyDescent="0.2">
      <c r="B15" s="60" t="s">
        <v>178</v>
      </c>
      <c r="C15" s="61"/>
      <c r="G15" s="16"/>
      <c r="I15" s="104"/>
      <c r="J15" s="104"/>
      <c r="K15" s="26"/>
    </row>
    <row r="16" spans="1:11" x14ac:dyDescent="0.2">
      <c r="A16" s="23"/>
      <c r="B16" s="119"/>
      <c r="C16" s="120"/>
      <c r="D16" s="23"/>
      <c r="G16" s="16"/>
      <c r="I16" s="104"/>
      <c r="J16" s="104"/>
      <c r="K16" s="26"/>
    </row>
    <row r="17" spans="1:11" x14ac:dyDescent="0.2">
      <c r="A17" s="121" t="s">
        <v>208</v>
      </c>
      <c r="B17" s="119"/>
      <c r="C17" s="120"/>
      <c r="D17" s="23"/>
      <c r="G17" s="179"/>
      <c r="I17" s="52"/>
      <c r="J17" s="52"/>
      <c r="K17" s="26"/>
    </row>
    <row r="18" spans="1:11" x14ac:dyDescent="0.2">
      <c r="B18" s="60"/>
      <c r="C18" s="61"/>
      <c r="G18" s="16"/>
      <c r="I18" s="104"/>
      <c r="J18" s="104"/>
      <c r="K18" s="26"/>
    </row>
    <row r="19" spans="1:11" x14ac:dyDescent="0.2">
      <c r="A19" s="6" t="s">
        <v>32</v>
      </c>
      <c r="G19" s="179"/>
      <c r="I19" s="52"/>
      <c r="J19" s="52"/>
      <c r="K19" s="26"/>
    </row>
    <row r="20" spans="1:11" x14ac:dyDescent="0.2">
      <c r="G20" s="2"/>
      <c r="K20" s="26"/>
    </row>
    <row r="21" spans="1:11" x14ac:dyDescent="0.2">
      <c r="A21" s="6" t="s">
        <v>33</v>
      </c>
      <c r="G21" s="179"/>
      <c r="I21" s="52"/>
      <c r="J21" s="52"/>
      <c r="K21" s="26"/>
    </row>
    <row r="22" spans="1:11" x14ac:dyDescent="0.2">
      <c r="G22" s="2"/>
      <c r="J22" s="105"/>
      <c r="K22" s="26"/>
    </row>
    <row r="23" spans="1:11" x14ac:dyDescent="0.2">
      <c r="A23" s="6" t="s">
        <v>156</v>
      </c>
      <c r="G23" s="179" t="s">
        <v>386</v>
      </c>
      <c r="I23" s="52"/>
      <c r="J23" s="52"/>
      <c r="K23" s="26"/>
    </row>
    <row r="24" spans="1:11" x14ac:dyDescent="0.2">
      <c r="G24" s="2"/>
    </row>
    <row r="25" spans="1:11" x14ac:dyDescent="0.2">
      <c r="A25" s="6" t="s">
        <v>157</v>
      </c>
      <c r="G25" s="179"/>
      <c r="I25" s="52"/>
      <c r="J25" s="52"/>
      <c r="K25" s="26"/>
    </row>
    <row r="26" spans="1:11" x14ac:dyDescent="0.2">
      <c r="G26" s="2"/>
      <c r="K26" s="26"/>
    </row>
    <row r="27" spans="1:11" x14ac:dyDescent="0.2">
      <c r="A27" s="6" t="s">
        <v>35</v>
      </c>
      <c r="G27" s="179"/>
      <c r="I27" s="52"/>
      <c r="J27" s="52"/>
      <c r="K27" s="26"/>
    </row>
    <row r="28" spans="1:11" x14ac:dyDescent="0.2">
      <c r="G28" s="2"/>
      <c r="K28" s="26"/>
    </row>
    <row r="29" spans="1:11" x14ac:dyDescent="0.2">
      <c r="A29" s="6" t="s">
        <v>158</v>
      </c>
      <c r="G29" s="179" t="s">
        <v>386</v>
      </c>
      <c r="I29" s="52"/>
      <c r="J29" s="52"/>
      <c r="K29" s="26"/>
    </row>
    <row r="30" spans="1:11" x14ac:dyDescent="0.2">
      <c r="G30" s="2"/>
      <c r="K30" s="26"/>
    </row>
    <row r="31" spans="1:11" s="6" customFormat="1" x14ac:dyDescent="0.2">
      <c r="A31" s="121" t="s">
        <v>209</v>
      </c>
      <c r="B31" s="121"/>
      <c r="C31" s="121"/>
      <c r="D31" s="121"/>
      <c r="E31" s="121"/>
      <c r="G31" s="179"/>
      <c r="I31" s="113"/>
      <c r="J31" s="113"/>
      <c r="K31" s="112"/>
    </row>
    <row r="32" spans="1:11" x14ac:dyDescent="0.2">
      <c r="A32" s="23"/>
      <c r="B32" s="23"/>
      <c r="C32" s="23"/>
      <c r="D32" s="23"/>
      <c r="E32" s="23"/>
      <c r="G32" s="2"/>
      <c r="K32" s="26"/>
    </row>
    <row r="33" spans="1:11" x14ac:dyDescent="0.2">
      <c r="A33" s="6" t="s">
        <v>159</v>
      </c>
      <c r="G33" s="7"/>
      <c r="I33" s="52"/>
      <c r="J33" s="52"/>
      <c r="K33" s="26"/>
    </row>
    <row r="34" spans="1:11" x14ac:dyDescent="0.2">
      <c r="G34" s="2"/>
      <c r="K34" s="26"/>
    </row>
    <row r="35" spans="1:11" x14ac:dyDescent="0.2">
      <c r="A35" s="6" t="s">
        <v>160</v>
      </c>
      <c r="G35" s="179"/>
      <c r="I35" s="52"/>
      <c r="J35" s="52"/>
      <c r="K35" s="26"/>
    </row>
    <row r="36" spans="1:11" x14ac:dyDescent="0.2">
      <c r="A36" s="6"/>
      <c r="G36" s="16"/>
      <c r="I36" s="104"/>
      <c r="J36" s="104"/>
      <c r="K36" s="26"/>
    </row>
    <row r="37" spans="1:11" x14ac:dyDescent="0.2">
      <c r="A37" s="6" t="s">
        <v>203</v>
      </c>
      <c r="G37" s="179"/>
      <c r="I37" s="109"/>
      <c r="J37" s="52"/>
      <c r="K37" s="26"/>
    </row>
    <row r="38" spans="1:11" x14ac:dyDescent="0.2">
      <c r="G38" s="2"/>
      <c r="K38" s="26"/>
    </row>
    <row r="39" spans="1:11" x14ac:dyDescent="0.2">
      <c r="A39" s="6" t="s">
        <v>161</v>
      </c>
      <c r="G39" s="179" t="s">
        <v>386</v>
      </c>
      <c r="I39" s="52"/>
      <c r="J39" s="52"/>
      <c r="K39" s="26"/>
    </row>
    <row r="40" spans="1:11" x14ac:dyDescent="0.2">
      <c r="G40" s="2"/>
      <c r="K40" s="26"/>
    </row>
    <row r="41" spans="1:11" x14ac:dyDescent="0.2">
      <c r="A41" s="6" t="s">
        <v>162</v>
      </c>
      <c r="G41" s="179" t="s">
        <v>386</v>
      </c>
      <c r="I41" s="52"/>
      <c r="J41" s="52"/>
      <c r="K41" s="26"/>
    </row>
    <row r="42" spans="1:11" x14ac:dyDescent="0.2">
      <c r="G42" s="2"/>
      <c r="K42" s="26"/>
    </row>
    <row r="43" spans="1:11" x14ac:dyDescent="0.2">
      <c r="A43" s="6" t="s">
        <v>163</v>
      </c>
      <c r="G43" s="16"/>
      <c r="H43" s="26"/>
      <c r="I43" s="52"/>
      <c r="J43" s="52"/>
      <c r="K43" s="26"/>
    </row>
    <row r="44" spans="1:11" x14ac:dyDescent="0.2">
      <c r="K44" s="26"/>
    </row>
    <row r="45" spans="1:11" x14ac:dyDescent="0.2">
      <c r="K45" s="26"/>
    </row>
    <row r="46" spans="1:11" x14ac:dyDescent="0.2">
      <c r="A46" s="6" t="s">
        <v>164</v>
      </c>
      <c r="G46" s="26"/>
      <c r="H46" s="26"/>
      <c r="I46" s="52"/>
      <c r="J46" s="52"/>
      <c r="K46" s="26"/>
    </row>
    <row r="48" spans="1:11" x14ac:dyDescent="0.2">
      <c r="I48" s="106"/>
    </row>
    <row r="49" spans="1:11" x14ac:dyDescent="0.2">
      <c r="A49" s="6" t="s">
        <v>204</v>
      </c>
      <c r="B49" s="108"/>
      <c r="C49" s="26"/>
      <c r="G49" s="26"/>
      <c r="I49" s="52"/>
      <c r="J49" s="52"/>
    </row>
    <row r="50" spans="1:11" x14ac:dyDescent="0.2">
      <c r="B50" s="104"/>
      <c r="C50" s="51"/>
    </row>
    <row r="51" spans="1:11" x14ac:dyDescent="0.2">
      <c r="B51" s="104"/>
      <c r="C51" s="51"/>
    </row>
    <row r="52" spans="1:11" ht="41.25" customHeight="1" x14ac:dyDescent="0.2">
      <c r="A52" s="338" t="s">
        <v>477</v>
      </c>
      <c r="B52" s="338"/>
      <c r="C52" s="338"/>
      <c r="D52" s="338"/>
      <c r="E52" s="338"/>
      <c r="F52" s="338"/>
      <c r="G52" s="338"/>
      <c r="H52" s="338"/>
      <c r="I52" s="338"/>
      <c r="J52" s="338"/>
      <c r="K52" s="26"/>
    </row>
    <row r="53" spans="1:11" ht="17.25" customHeight="1" x14ac:dyDescent="0.2">
      <c r="A53" s="292"/>
      <c r="B53" s="292"/>
      <c r="C53" s="292"/>
      <c r="D53" s="292"/>
      <c r="E53" s="292"/>
      <c r="F53" s="292"/>
      <c r="G53" s="292"/>
      <c r="H53" s="292"/>
      <c r="I53" s="292"/>
      <c r="J53" s="292"/>
      <c r="K53" s="26"/>
    </row>
    <row r="55" spans="1:11" x14ac:dyDescent="0.2">
      <c r="A55" s="39" t="s">
        <v>116</v>
      </c>
      <c r="B55" s="10"/>
      <c r="C55" s="10"/>
      <c r="D55" s="10"/>
      <c r="E55" s="10"/>
      <c r="G55" s="10"/>
      <c r="H55" s="10"/>
      <c r="I55" s="52"/>
      <c r="J55" s="52"/>
    </row>
    <row r="56" spans="1:11" x14ac:dyDescent="0.2">
      <c r="B56" t="s">
        <v>165</v>
      </c>
      <c r="G56" t="s">
        <v>117</v>
      </c>
    </row>
    <row r="59" spans="1:11" ht="15" x14ac:dyDescent="0.25">
      <c r="A59" s="360" t="s">
        <v>344</v>
      </c>
      <c r="B59" s="360"/>
      <c r="C59" s="360"/>
      <c r="D59" s="360"/>
      <c r="E59" s="360"/>
      <c r="F59" s="360"/>
      <c r="G59" s="360"/>
      <c r="H59" s="360"/>
      <c r="I59" s="360"/>
      <c r="J59" s="360"/>
      <c r="K59" s="5"/>
    </row>
    <row r="60" spans="1:11" ht="15" x14ac:dyDescent="0.25">
      <c r="A60" s="134"/>
      <c r="B60" s="135"/>
      <c r="C60" s="135"/>
      <c r="D60" s="135"/>
      <c r="E60" s="135"/>
      <c r="F60" s="135"/>
      <c r="G60" s="135"/>
      <c r="H60" s="135"/>
      <c r="I60" s="135"/>
      <c r="J60" s="135"/>
      <c r="K60" s="2"/>
    </row>
    <row r="61" spans="1:11" ht="18" x14ac:dyDescent="0.25">
      <c r="A61" s="360" t="s">
        <v>287</v>
      </c>
      <c r="B61" s="360"/>
      <c r="C61" s="360"/>
      <c r="D61" s="360"/>
      <c r="E61" s="360"/>
      <c r="F61" s="360"/>
      <c r="G61" s="360"/>
      <c r="H61" s="360"/>
      <c r="I61" s="360"/>
      <c r="J61" s="360"/>
      <c r="K61" s="50"/>
    </row>
    <row r="62" spans="1:11" ht="18" x14ac:dyDescent="0.25">
      <c r="A62" s="134"/>
      <c r="B62" s="134"/>
      <c r="C62" s="134"/>
      <c r="D62" s="134"/>
      <c r="E62" s="134"/>
      <c r="F62" s="134"/>
      <c r="G62" s="134"/>
      <c r="H62" s="134"/>
      <c r="I62" s="134"/>
      <c r="J62" s="134"/>
      <c r="K62" s="50"/>
    </row>
    <row r="63" spans="1:11" ht="29.25" customHeight="1" x14ac:dyDescent="0.25">
      <c r="A63" s="357" t="s">
        <v>210</v>
      </c>
      <c r="B63" s="357"/>
      <c r="C63" s="357"/>
      <c r="D63" s="357"/>
      <c r="E63" s="357"/>
      <c r="F63" s="357"/>
      <c r="G63" s="357"/>
      <c r="H63" s="357"/>
      <c r="I63" s="357"/>
      <c r="J63" s="357"/>
    </row>
  </sheetData>
  <mergeCells count="8">
    <mergeCell ref="A63:J63"/>
    <mergeCell ref="A4:K4"/>
    <mergeCell ref="A2:K2"/>
    <mergeCell ref="A3:K3"/>
    <mergeCell ref="A1:K1"/>
    <mergeCell ref="A61:J61"/>
    <mergeCell ref="A59:J59"/>
    <mergeCell ref="A52:J52"/>
  </mergeCells>
  <phoneticPr fontId="22" type="noConversion"/>
  <printOptions horizontalCentered="1"/>
  <pageMargins left="0.75" right="0.75" top="1" bottom="1" header="0.5" footer="0.5"/>
  <pageSetup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topLeftCell="A22" zoomScaleNormal="100" workbookViewId="0">
      <selection activeCell="D43" sqref="D43"/>
    </sheetView>
  </sheetViews>
  <sheetFormatPr defaultColWidth="9.140625" defaultRowHeight="12.75" x14ac:dyDescent="0.2"/>
  <cols>
    <col min="1" max="1" width="7.140625" style="67" customWidth="1"/>
    <col min="2" max="2" width="80.28515625" style="67" customWidth="1"/>
    <col min="3" max="8" width="10.7109375" style="83" customWidth="1"/>
    <col min="9" max="16384" width="9.140625" style="67"/>
  </cols>
  <sheetData>
    <row r="1" spans="1:8" ht="30" customHeight="1" x14ac:dyDescent="0.2">
      <c r="A1" s="313" t="s">
        <v>2</v>
      </c>
      <c r="B1" s="314"/>
      <c r="C1" s="314"/>
      <c r="D1" s="314"/>
      <c r="E1" s="314"/>
      <c r="F1" s="314"/>
      <c r="G1" s="314"/>
      <c r="H1" s="315"/>
    </row>
    <row r="2" spans="1:8" ht="23.25" customHeight="1" x14ac:dyDescent="0.25">
      <c r="A2" s="68"/>
      <c r="B2" s="68"/>
      <c r="C2" s="310" t="s">
        <v>30</v>
      </c>
      <c r="D2" s="311"/>
      <c r="E2" s="311"/>
      <c r="F2" s="311"/>
      <c r="G2" s="311"/>
      <c r="H2" s="312"/>
    </row>
    <row r="3" spans="1:8" ht="227.25" customHeight="1" x14ac:dyDescent="0.2">
      <c r="A3" s="69"/>
      <c r="B3" s="70"/>
      <c r="C3" s="78"/>
      <c r="D3" s="78"/>
      <c r="E3" s="78"/>
      <c r="F3" s="78"/>
      <c r="G3" s="79"/>
      <c r="H3" s="79"/>
    </row>
    <row r="4" spans="1:8" ht="35.1" customHeight="1" x14ac:dyDescent="0.2">
      <c r="A4" s="71"/>
      <c r="B4" s="72" t="s">
        <v>137</v>
      </c>
      <c r="C4" s="79"/>
      <c r="D4" s="79"/>
      <c r="E4" s="79"/>
      <c r="F4" s="79"/>
      <c r="G4" s="79"/>
      <c r="H4" s="79"/>
    </row>
    <row r="5" spans="1:8" ht="35.1" customHeight="1" x14ac:dyDescent="0.2">
      <c r="A5" s="71"/>
      <c r="B5" s="73" t="s">
        <v>147</v>
      </c>
      <c r="C5" s="80"/>
      <c r="D5" s="80"/>
      <c r="E5" s="80"/>
      <c r="F5" s="80"/>
      <c r="G5" s="80"/>
      <c r="H5" s="80"/>
    </row>
    <row r="6" spans="1:8" ht="35.1" customHeight="1" x14ac:dyDescent="0.2">
      <c r="A6" s="71"/>
      <c r="B6" s="73" t="s">
        <v>138</v>
      </c>
      <c r="C6" s="81">
        <v>0</v>
      </c>
      <c r="D6" s="81">
        <f>+D5-C5</f>
        <v>0</v>
      </c>
      <c r="E6" s="81">
        <f>+E5-C5</f>
        <v>0</v>
      </c>
      <c r="F6" s="81">
        <f>+F5-C5</f>
        <v>0</v>
      </c>
      <c r="G6" s="81">
        <f>+G5-C5</f>
        <v>0</v>
      </c>
      <c r="H6" s="81">
        <f>+H5-C5</f>
        <v>0</v>
      </c>
    </row>
    <row r="7" spans="1:8" ht="35.1" customHeight="1" x14ac:dyDescent="0.2">
      <c r="A7" s="71"/>
      <c r="B7" s="73" t="s">
        <v>139</v>
      </c>
      <c r="C7" s="81">
        <v>0</v>
      </c>
      <c r="D7" s="81" t="e">
        <f>+D6/C5</f>
        <v>#DIV/0!</v>
      </c>
      <c r="E7" s="81" t="e">
        <f>+E6/C5</f>
        <v>#DIV/0!</v>
      </c>
      <c r="F7" s="81" t="e">
        <f>+F6/$C$5</f>
        <v>#DIV/0!</v>
      </c>
      <c r="G7" s="81" t="e">
        <f>+G6/$C$5</f>
        <v>#DIV/0!</v>
      </c>
      <c r="H7" s="81" t="e">
        <f>+H6/$C$5</f>
        <v>#DIV/0!</v>
      </c>
    </row>
    <row r="8" spans="1:8" ht="35.1" customHeight="1" x14ac:dyDescent="0.2">
      <c r="A8" s="71"/>
      <c r="B8" s="74" t="s">
        <v>140</v>
      </c>
      <c r="C8" s="82">
        <f>ROUND(1-C7,2)</f>
        <v>1</v>
      </c>
      <c r="D8" s="111" t="e">
        <f>1-D7</f>
        <v>#DIV/0!</v>
      </c>
      <c r="E8" s="111" t="e">
        <f>1-E7</f>
        <v>#DIV/0!</v>
      </c>
      <c r="F8" s="111" t="e">
        <f>1-F7</f>
        <v>#DIV/0!</v>
      </c>
      <c r="G8" s="111" t="e">
        <f>1-G7</f>
        <v>#DIV/0!</v>
      </c>
      <c r="H8" s="111" t="e">
        <f>1-H7</f>
        <v>#DIV/0!</v>
      </c>
    </row>
    <row r="9" spans="1:8" ht="35.1" customHeight="1" x14ac:dyDescent="0.2">
      <c r="A9" s="71">
        <v>51</v>
      </c>
      <c r="B9" s="71" t="s">
        <v>141</v>
      </c>
      <c r="C9" s="82">
        <f>+C8*51</f>
        <v>51</v>
      </c>
      <c r="D9" s="82" t="e">
        <f>+D8*51</f>
        <v>#DIV/0!</v>
      </c>
      <c r="E9" s="82" t="e">
        <f>(E8*51)</f>
        <v>#DIV/0!</v>
      </c>
      <c r="F9" s="82" t="e">
        <f>+F8*0.51*100</f>
        <v>#DIV/0!</v>
      </c>
      <c r="G9" s="82" t="e">
        <f>+G8*0.51*100</f>
        <v>#DIV/0!</v>
      </c>
      <c r="H9" s="82" t="e">
        <f>+H8*0.51*100</f>
        <v>#DIV/0!</v>
      </c>
    </row>
    <row r="10" spans="1:8" ht="35.1" customHeight="1" x14ac:dyDescent="0.2">
      <c r="A10" s="165" t="s">
        <v>264</v>
      </c>
      <c r="B10" s="142" t="s">
        <v>221</v>
      </c>
      <c r="C10" s="79"/>
      <c r="D10" s="79"/>
      <c r="E10" s="79"/>
      <c r="F10" s="79"/>
      <c r="G10" s="79"/>
      <c r="H10" s="79"/>
    </row>
    <row r="11" spans="1:8" ht="24.95" customHeight="1" x14ac:dyDescent="0.2">
      <c r="A11" s="75">
        <v>11</v>
      </c>
      <c r="B11" s="75" t="s">
        <v>121</v>
      </c>
      <c r="C11" s="79"/>
      <c r="D11" s="79"/>
      <c r="E11" s="79"/>
      <c r="F11" s="79"/>
      <c r="G11" s="79"/>
      <c r="H11" s="79"/>
    </row>
    <row r="12" spans="1:8" ht="24.95" customHeight="1" x14ac:dyDescent="0.2">
      <c r="A12" s="75"/>
      <c r="B12" s="75" t="s">
        <v>459</v>
      </c>
      <c r="C12" s="79"/>
      <c r="D12" s="79"/>
      <c r="E12" s="79"/>
      <c r="F12" s="79"/>
      <c r="G12" s="79"/>
      <c r="H12" s="79"/>
    </row>
    <row r="13" spans="1:8" ht="24.95" customHeight="1" x14ac:dyDescent="0.2">
      <c r="A13" s="75"/>
      <c r="B13" s="75" t="s">
        <v>142</v>
      </c>
      <c r="C13" s="79"/>
      <c r="D13" s="79"/>
      <c r="E13" s="79"/>
      <c r="F13" s="79"/>
      <c r="G13" s="79"/>
      <c r="H13" s="79"/>
    </row>
    <row r="14" spans="1:8" ht="24.95" customHeight="1" x14ac:dyDescent="0.2">
      <c r="A14" s="75"/>
      <c r="B14" s="75" t="s">
        <v>143</v>
      </c>
      <c r="C14" s="79"/>
      <c r="D14" s="79"/>
      <c r="E14" s="79"/>
      <c r="F14" s="79"/>
      <c r="G14" s="79"/>
      <c r="H14" s="79"/>
    </row>
    <row r="15" spans="1:8" ht="24.95" customHeight="1" x14ac:dyDescent="0.2">
      <c r="A15" s="75"/>
      <c r="B15" s="75" t="s">
        <v>144</v>
      </c>
      <c r="C15" s="79"/>
      <c r="D15" s="79"/>
      <c r="E15" s="79"/>
      <c r="F15" s="79"/>
      <c r="G15" s="79"/>
      <c r="H15" s="79"/>
    </row>
    <row r="16" spans="1:8" ht="24.95" customHeight="1" x14ac:dyDescent="0.2">
      <c r="A16" s="75">
        <v>9</v>
      </c>
      <c r="B16" s="75" t="s">
        <v>254</v>
      </c>
      <c r="C16" s="79"/>
      <c r="D16" s="79"/>
      <c r="E16" s="79"/>
      <c r="F16" s="79"/>
      <c r="G16" s="79"/>
      <c r="H16" s="79"/>
    </row>
    <row r="17" spans="1:8" ht="24.95" customHeight="1" x14ac:dyDescent="0.2">
      <c r="A17" s="75"/>
      <c r="B17" s="75" t="s">
        <v>460</v>
      </c>
      <c r="C17" s="79"/>
      <c r="D17" s="79"/>
      <c r="E17" s="79"/>
      <c r="F17" s="79"/>
      <c r="G17" s="79"/>
      <c r="H17" s="79"/>
    </row>
    <row r="18" spans="1:8" ht="24.95" customHeight="1" x14ac:dyDescent="0.2">
      <c r="A18" s="75"/>
      <c r="B18" s="75" t="s">
        <v>461</v>
      </c>
      <c r="C18" s="79"/>
      <c r="D18" s="79"/>
      <c r="E18" s="79"/>
      <c r="F18" s="79"/>
      <c r="G18" s="79"/>
      <c r="H18" s="79"/>
    </row>
    <row r="19" spans="1:8" ht="24.95" customHeight="1" x14ac:dyDescent="0.2">
      <c r="A19" s="75"/>
      <c r="B19" s="75" t="s">
        <v>462</v>
      </c>
      <c r="C19" s="79"/>
      <c r="D19" s="79"/>
      <c r="E19" s="79"/>
      <c r="F19" s="79"/>
      <c r="G19" s="79"/>
      <c r="H19" s="79"/>
    </row>
    <row r="20" spans="1:8" ht="24.95" customHeight="1" x14ac:dyDescent="0.2">
      <c r="A20" s="75">
        <v>6</v>
      </c>
      <c r="B20" s="75" t="s">
        <v>111</v>
      </c>
      <c r="C20" s="79"/>
      <c r="D20" s="79"/>
      <c r="E20" s="79"/>
      <c r="F20" s="79"/>
      <c r="G20" s="79"/>
      <c r="H20" s="79"/>
    </row>
    <row r="21" spans="1:8" ht="24.95" customHeight="1" x14ac:dyDescent="0.2">
      <c r="A21" s="75"/>
      <c r="B21" s="75" t="s">
        <v>255</v>
      </c>
      <c r="C21" s="79"/>
      <c r="D21" s="79"/>
      <c r="E21" s="79"/>
      <c r="F21" s="79"/>
      <c r="G21" s="79"/>
      <c r="H21" s="79"/>
    </row>
    <row r="22" spans="1:8" ht="24.95" customHeight="1" x14ac:dyDescent="0.2">
      <c r="A22" s="75"/>
      <c r="B22" s="75" t="s">
        <v>256</v>
      </c>
      <c r="C22" s="79"/>
      <c r="D22" s="79"/>
      <c r="E22" s="79"/>
      <c r="F22" s="79"/>
      <c r="G22" s="79"/>
      <c r="H22" s="79"/>
    </row>
    <row r="23" spans="1:8" ht="24.95" customHeight="1" x14ac:dyDescent="0.2">
      <c r="A23" s="75"/>
      <c r="B23" s="75" t="s">
        <v>172</v>
      </c>
      <c r="C23" s="79"/>
      <c r="D23" s="79"/>
      <c r="E23" s="79"/>
      <c r="F23" s="79"/>
      <c r="G23" s="79"/>
      <c r="H23" s="79"/>
    </row>
    <row r="24" spans="1:8" ht="24.95" customHeight="1" x14ac:dyDescent="0.2">
      <c r="A24" s="75">
        <v>4</v>
      </c>
      <c r="B24" s="75" t="s">
        <v>122</v>
      </c>
      <c r="C24" s="79"/>
      <c r="D24" s="79"/>
      <c r="E24" s="79"/>
      <c r="F24" s="79"/>
      <c r="G24" s="79"/>
      <c r="H24" s="79"/>
    </row>
    <row r="25" spans="1:8" ht="24.95" customHeight="1" x14ac:dyDescent="0.2">
      <c r="A25" s="75"/>
      <c r="B25" s="75" t="s">
        <v>173</v>
      </c>
      <c r="C25" s="79"/>
      <c r="D25" s="79"/>
      <c r="E25" s="79"/>
      <c r="F25" s="79"/>
      <c r="G25" s="79"/>
      <c r="H25" s="79"/>
    </row>
    <row r="26" spans="1:8" ht="24.95" customHeight="1" x14ac:dyDescent="0.2">
      <c r="A26" s="75"/>
      <c r="B26" s="75" t="s">
        <v>125</v>
      </c>
      <c r="C26" s="79"/>
      <c r="D26" s="79"/>
      <c r="E26" s="79"/>
      <c r="F26" s="79"/>
      <c r="G26" s="79"/>
      <c r="H26" s="79"/>
    </row>
    <row r="27" spans="1:8" ht="24.95" customHeight="1" x14ac:dyDescent="0.2">
      <c r="A27" s="75">
        <v>6</v>
      </c>
      <c r="B27" s="75" t="s">
        <v>123</v>
      </c>
      <c r="C27" s="79"/>
      <c r="D27" s="79"/>
      <c r="E27" s="79"/>
      <c r="F27" s="79"/>
      <c r="G27" s="79"/>
      <c r="H27" s="79"/>
    </row>
    <row r="28" spans="1:8" ht="24.95" customHeight="1" x14ac:dyDescent="0.2">
      <c r="A28" s="75"/>
      <c r="B28" s="75" t="s">
        <v>257</v>
      </c>
      <c r="C28" s="79"/>
      <c r="D28" s="79"/>
      <c r="E28" s="79"/>
      <c r="F28" s="79"/>
      <c r="G28" s="79"/>
      <c r="H28" s="79"/>
    </row>
    <row r="29" spans="1:8" ht="24.95" customHeight="1" x14ac:dyDescent="0.2">
      <c r="A29" s="75"/>
      <c r="B29" s="75" t="s">
        <v>258</v>
      </c>
      <c r="C29" s="79"/>
      <c r="D29" s="79"/>
      <c r="E29" s="79"/>
      <c r="F29" s="79"/>
      <c r="G29" s="79"/>
      <c r="H29" s="79"/>
    </row>
    <row r="30" spans="1:8" ht="24.95" customHeight="1" x14ac:dyDescent="0.2">
      <c r="A30" s="75"/>
      <c r="B30" s="75" t="s">
        <v>259</v>
      </c>
      <c r="C30" s="79"/>
      <c r="D30" s="79"/>
      <c r="E30" s="79"/>
      <c r="F30" s="79"/>
      <c r="G30" s="79"/>
      <c r="H30" s="79"/>
    </row>
    <row r="31" spans="1:8" ht="24.95" customHeight="1" x14ac:dyDescent="0.2">
      <c r="A31" s="148">
        <v>11</v>
      </c>
      <c r="B31" s="148" t="s">
        <v>124</v>
      </c>
      <c r="C31" s="79"/>
      <c r="D31" s="79"/>
      <c r="E31" s="79"/>
      <c r="F31" s="79"/>
      <c r="G31" s="79"/>
      <c r="H31" s="79"/>
    </row>
    <row r="32" spans="1:8" ht="24.95" customHeight="1" x14ac:dyDescent="0.2">
      <c r="A32" s="148"/>
      <c r="B32" s="148" t="s">
        <v>260</v>
      </c>
      <c r="C32" s="79"/>
      <c r="D32" s="79"/>
      <c r="E32" s="79"/>
      <c r="F32" s="79"/>
      <c r="G32" s="79"/>
      <c r="H32" s="79"/>
    </row>
    <row r="33" spans="1:8" ht="24.95" customHeight="1" x14ac:dyDescent="0.2">
      <c r="A33" s="148"/>
      <c r="B33" s="148" t="s">
        <v>261</v>
      </c>
      <c r="C33" s="79"/>
      <c r="D33" s="79"/>
      <c r="E33" s="79"/>
      <c r="F33" s="79"/>
      <c r="G33" s="79"/>
      <c r="H33" s="79"/>
    </row>
    <row r="34" spans="1:8" ht="24.95" customHeight="1" x14ac:dyDescent="0.2">
      <c r="A34" s="148"/>
      <c r="B34" s="148" t="s">
        <v>262</v>
      </c>
      <c r="C34" s="79"/>
      <c r="D34" s="79"/>
      <c r="E34" s="79"/>
      <c r="F34" s="79"/>
      <c r="G34" s="79"/>
      <c r="H34" s="79"/>
    </row>
    <row r="35" spans="1:8" ht="24.95" customHeight="1" x14ac:dyDescent="0.2">
      <c r="A35" s="148"/>
      <c r="B35" s="148" t="s">
        <v>263</v>
      </c>
      <c r="C35" s="79"/>
      <c r="D35" s="79"/>
      <c r="E35" s="79"/>
      <c r="F35" s="79"/>
      <c r="G35" s="79"/>
      <c r="H35" s="79"/>
    </row>
    <row r="36" spans="1:8" ht="24.95" customHeight="1" x14ac:dyDescent="0.2">
      <c r="A36" s="148">
        <v>2</v>
      </c>
      <c r="B36" s="149" t="s">
        <v>219</v>
      </c>
      <c r="C36" s="79"/>
      <c r="D36" s="79"/>
      <c r="E36" s="79"/>
      <c r="F36" s="79"/>
      <c r="G36" s="79"/>
      <c r="H36" s="79"/>
    </row>
    <row r="37" spans="1:8" ht="24.95" customHeight="1" x14ac:dyDescent="0.2">
      <c r="A37" s="148"/>
      <c r="B37" s="148" t="s">
        <v>463</v>
      </c>
      <c r="C37" s="79"/>
      <c r="D37" s="79"/>
      <c r="E37" s="79"/>
      <c r="F37" s="79"/>
      <c r="G37" s="79"/>
      <c r="H37" s="79"/>
    </row>
    <row r="38" spans="1:8" ht="24.95" customHeight="1" x14ac:dyDescent="0.2">
      <c r="A38" s="75"/>
      <c r="B38" s="75"/>
      <c r="C38" s="79"/>
      <c r="D38" s="79"/>
      <c r="E38" s="79"/>
      <c r="F38" s="79"/>
      <c r="G38" s="79"/>
      <c r="H38" s="79"/>
    </row>
    <row r="39" spans="1:8" ht="24.95" customHeight="1" x14ac:dyDescent="0.2">
      <c r="A39" s="76">
        <f>SUM(A9:A38)</f>
        <v>100</v>
      </c>
      <c r="B39" s="77" t="s">
        <v>29</v>
      </c>
      <c r="C39" s="80">
        <f t="shared" ref="C39:H39" si="0">SUM(C9:C30)</f>
        <v>51</v>
      </c>
      <c r="D39" s="80" t="e">
        <f t="shared" si="0"/>
        <v>#DIV/0!</v>
      </c>
      <c r="E39" s="80" t="e">
        <f t="shared" si="0"/>
        <v>#DIV/0!</v>
      </c>
      <c r="F39" s="80" t="e">
        <f t="shared" si="0"/>
        <v>#DIV/0!</v>
      </c>
      <c r="G39" s="80" t="e">
        <f t="shared" si="0"/>
        <v>#DIV/0!</v>
      </c>
      <c r="H39" s="80" t="e">
        <f t="shared" si="0"/>
        <v>#DIV/0!</v>
      </c>
    </row>
  </sheetData>
  <mergeCells count="2">
    <mergeCell ref="C2:H2"/>
    <mergeCell ref="A1:H1"/>
  </mergeCells>
  <phoneticPr fontId="0" type="noConversion"/>
  <printOptions horizontalCentered="1"/>
  <pageMargins left="0.27" right="0.32" top="1" bottom="1" header="0.5" footer="0.5"/>
  <pageSetup scale="5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election activeCell="M8" sqref="M8"/>
    </sheetView>
  </sheetViews>
  <sheetFormatPr defaultRowHeight="12.75" x14ac:dyDescent="0.2"/>
  <cols>
    <col min="1" max="1" width="22.42578125" customWidth="1"/>
    <col min="2" max="2" width="23.140625" customWidth="1"/>
    <col min="3" max="3" width="13.5703125" customWidth="1"/>
    <col min="4" max="4" width="13.140625" customWidth="1"/>
    <col min="5" max="6" width="13.140625" hidden="1" customWidth="1"/>
    <col min="7" max="8" width="0" hidden="1" customWidth="1"/>
    <col min="16" max="16" width="11.28515625" bestFit="1" customWidth="1"/>
  </cols>
  <sheetData>
    <row r="1" spans="1:17" ht="18" x14ac:dyDescent="0.25">
      <c r="A1" s="316" t="s">
        <v>296</v>
      </c>
      <c r="B1" s="316"/>
      <c r="C1" s="316"/>
      <c r="D1" s="316"/>
      <c r="E1" s="255"/>
      <c r="F1" s="255"/>
      <c r="G1" s="136"/>
      <c r="H1" s="136"/>
    </row>
    <row r="2" spans="1:17" ht="18" x14ac:dyDescent="0.25">
      <c r="A2" s="317" t="s">
        <v>146</v>
      </c>
      <c r="B2" s="317"/>
      <c r="C2" s="317"/>
      <c r="D2" s="317"/>
      <c r="E2" s="256"/>
      <c r="F2" s="256"/>
    </row>
    <row r="4" spans="1:17" ht="51" x14ac:dyDescent="0.2">
      <c r="A4" s="7" t="s">
        <v>119</v>
      </c>
      <c r="B4" s="7" t="s">
        <v>136</v>
      </c>
      <c r="C4" s="27" t="s">
        <v>135</v>
      </c>
      <c r="D4" s="167" t="s">
        <v>265</v>
      </c>
      <c r="E4" s="259" t="s">
        <v>358</v>
      </c>
      <c r="F4" s="259" t="s">
        <v>357</v>
      </c>
      <c r="G4" s="260" t="s">
        <v>359</v>
      </c>
      <c r="H4" s="260" t="s">
        <v>360</v>
      </c>
    </row>
    <row r="5" spans="1:17" x14ac:dyDescent="0.2">
      <c r="A5" t="s">
        <v>361</v>
      </c>
      <c r="B5" s="140" t="s">
        <v>348</v>
      </c>
      <c r="C5" s="41">
        <f>(E5/4)*F5</f>
        <v>1322.5</v>
      </c>
      <c r="D5" s="55">
        <f>12495*1.018+7000+1080.46</f>
        <v>20800.37</v>
      </c>
      <c r="E5" s="55">
        <v>28.75</v>
      </c>
      <c r="F5" s="55">
        <v>184</v>
      </c>
      <c r="G5" s="258">
        <v>10.61</v>
      </c>
      <c r="H5" s="55">
        <v>0</v>
      </c>
    </row>
    <row r="6" spans="1:17" x14ac:dyDescent="0.2">
      <c r="A6" t="s">
        <v>324</v>
      </c>
      <c r="B6" s="257" t="s">
        <v>349</v>
      </c>
      <c r="C6" s="41">
        <f>(E6/5)*F6</f>
        <v>885.08999999999992</v>
      </c>
      <c r="D6" s="55">
        <f t="shared" ref="D6:D15" si="0">((((C6/F6)*G6)*F6)*134.2%)+H6+3000</f>
        <v>16412.646274999999</v>
      </c>
      <c r="E6" s="55">
        <v>24.45</v>
      </c>
      <c r="F6" s="55">
        <v>181</v>
      </c>
      <c r="G6" s="258">
        <v>11.25</v>
      </c>
      <c r="H6" s="261">
        <v>50</v>
      </c>
    </row>
    <row r="7" spans="1:17" x14ac:dyDescent="0.2">
      <c r="A7" t="s">
        <v>324</v>
      </c>
      <c r="B7" s="257" t="s">
        <v>349</v>
      </c>
      <c r="C7" s="41">
        <f t="shared" ref="C7:C32" si="1">(E7/5)*F7</f>
        <v>445.26</v>
      </c>
      <c r="D7" s="55">
        <f t="shared" si="0"/>
        <v>11862.117453599998</v>
      </c>
      <c r="E7" s="55">
        <v>12.3</v>
      </c>
      <c r="F7" s="55">
        <v>181</v>
      </c>
      <c r="G7" s="258">
        <v>14.58</v>
      </c>
      <c r="H7" s="261">
        <v>150</v>
      </c>
    </row>
    <row r="8" spans="1:17" x14ac:dyDescent="0.2">
      <c r="A8" t="s">
        <v>324</v>
      </c>
      <c r="B8" s="257" t="s">
        <v>349</v>
      </c>
      <c r="C8" s="41">
        <f t="shared" si="1"/>
        <v>807.26</v>
      </c>
      <c r="D8" s="55">
        <f t="shared" si="0"/>
        <v>20962.656741999999</v>
      </c>
      <c r="E8" s="55">
        <v>22.3</v>
      </c>
      <c r="F8" s="55">
        <v>181</v>
      </c>
      <c r="G8" s="258">
        <v>16.350000000000001</v>
      </c>
      <c r="H8" s="261">
        <v>250</v>
      </c>
    </row>
    <row r="9" spans="1:17" x14ac:dyDescent="0.2">
      <c r="A9" t="s">
        <v>356</v>
      </c>
      <c r="B9" s="257" t="s">
        <v>349</v>
      </c>
      <c r="C9" s="41">
        <f t="shared" si="1"/>
        <v>807.26</v>
      </c>
      <c r="D9" s="55">
        <f t="shared" si="0"/>
        <v>19161.808357599995</v>
      </c>
      <c r="E9" s="55">
        <v>22.3</v>
      </c>
      <c r="F9" s="55">
        <v>181</v>
      </c>
      <c r="G9" s="258">
        <v>14.78</v>
      </c>
      <c r="H9" s="261">
        <v>150</v>
      </c>
    </row>
    <row r="10" spans="1:17" x14ac:dyDescent="0.2">
      <c r="A10" t="s">
        <v>352</v>
      </c>
      <c r="B10" s="257" t="s">
        <v>350</v>
      </c>
      <c r="C10" s="41">
        <f t="shared" si="1"/>
        <v>724</v>
      </c>
      <c r="D10" s="55">
        <f t="shared" si="0"/>
        <v>19359.26064</v>
      </c>
      <c r="E10" s="55">
        <v>20</v>
      </c>
      <c r="F10" s="55">
        <v>181</v>
      </c>
      <c r="G10" s="258">
        <v>16.580000000000002</v>
      </c>
      <c r="H10" s="261">
        <v>250</v>
      </c>
    </row>
    <row r="11" spans="1:17" x14ac:dyDescent="0.2">
      <c r="A11" t="s">
        <v>353</v>
      </c>
      <c r="B11" s="257" t="s">
        <v>349</v>
      </c>
      <c r="C11" s="41">
        <f t="shared" si="1"/>
        <v>946.62999999999988</v>
      </c>
      <c r="D11" s="55">
        <f t="shared" si="0"/>
        <v>21989.697731799995</v>
      </c>
      <c r="E11" s="55">
        <v>26.15</v>
      </c>
      <c r="F11" s="55">
        <v>181</v>
      </c>
      <c r="G11" s="258">
        <v>14.83</v>
      </c>
      <c r="H11" s="261">
        <v>150</v>
      </c>
      <c r="Q11" s="140"/>
    </row>
    <row r="12" spans="1:17" x14ac:dyDescent="0.2">
      <c r="A12" t="s">
        <v>353</v>
      </c>
      <c r="B12" s="257" t="s">
        <v>351</v>
      </c>
      <c r="C12" s="41">
        <f t="shared" si="1"/>
        <v>1267</v>
      </c>
      <c r="D12" s="55">
        <f t="shared" si="0"/>
        <v>32053.319160000003</v>
      </c>
      <c r="E12" s="55">
        <v>35</v>
      </c>
      <c r="F12" s="55">
        <v>181</v>
      </c>
      <c r="G12" s="258">
        <v>16.940000000000001</v>
      </c>
      <c r="H12" s="261">
        <v>250</v>
      </c>
    </row>
    <row r="13" spans="1:17" x14ac:dyDescent="0.2">
      <c r="A13" t="s">
        <v>353</v>
      </c>
      <c r="B13" s="257" t="s">
        <v>349</v>
      </c>
      <c r="C13" s="41">
        <f t="shared" si="1"/>
        <v>765.62999999999988</v>
      </c>
      <c r="D13" s="55">
        <f t="shared" si="0"/>
        <v>14896.792053799998</v>
      </c>
      <c r="E13" s="55">
        <v>21.15</v>
      </c>
      <c r="F13" s="55">
        <v>181</v>
      </c>
      <c r="G13" s="258">
        <v>11.53</v>
      </c>
      <c r="H13" s="261">
        <v>50</v>
      </c>
    </row>
    <row r="14" spans="1:17" x14ac:dyDescent="0.2">
      <c r="A14" t="s">
        <v>354</v>
      </c>
      <c r="B14" s="257" t="s">
        <v>350</v>
      </c>
      <c r="C14" s="41">
        <f t="shared" si="1"/>
        <v>1127.6299999999999</v>
      </c>
      <c r="D14" s="55">
        <f t="shared" si="0"/>
        <v>28188.845500799998</v>
      </c>
      <c r="E14" s="55">
        <v>31.15</v>
      </c>
      <c r="F14" s="55">
        <v>181</v>
      </c>
      <c r="G14" s="258">
        <v>16.48</v>
      </c>
      <c r="H14" s="261">
        <v>250</v>
      </c>
    </row>
    <row r="15" spans="1:17" x14ac:dyDescent="0.2">
      <c r="A15" t="s">
        <v>354</v>
      </c>
      <c r="B15" s="257" t="s">
        <v>349</v>
      </c>
      <c r="C15" s="41">
        <f t="shared" si="1"/>
        <v>946.62999999999988</v>
      </c>
      <c r="D15" s="55">
        <f t="shared" si="0"/>
        <v>22345.403420599996</v>
      </c>
      <c r="E15" s="55">
        <v>26.15</v>
      </c>
      <c r="F15" s="55">
        <v>181</v>
      </c>
      <c r="G15" s="258">
        <v>15.11</v>
      </c>
      <c r="H15" s="261">
        <v>150</v>
      </c>
    </row>
    <row r="16" spans="1:17" x14ac:dyDescent="0.2">
      <c r="A16" t="s">
        <v>324</v>
      </c>
      <c r="B16" s="257" t="s">
        <v>349</v>
      </c>
      <c r="C16" s="41">
        <f t="shared" si="1"/>
        <v>629.87999999999988</v>
      </c>
      <c r="D16" s="55">
        <f>((((C16/F16)*G16)*F16)*134.208%)+H16+3000</f>
        <v>12644.715127039999</v>
      </c>
      <c r="E16" s="55">
        <v>17.399999999999999</v>
      </c>
      <c r="F16" s="55">
        <v>181</v>
      </c>
      <c r="G16" s="258">
        <v>11.350000000000001</v>
      </c>
      <c r="H16" s="261">
        <v>50</v>
      </c>
    </row>
    <row r="17" spans="1:16" x14ac:dyDescent="0.2">
      <c r="A17" t="s">
        <v>324</v>
      </c>
      <c r="B17" s="257" t="s">
        <v>349</v>
      </c>
      <c r="C17" s="41">
        <f t="shared" si="1"/>
        <v>1350.2599999999998</v>
      </c>
      <c r="D17" s="55">
        <f>((((C17/F17)*G17)*F17)*134.2%)+H17+3000</f>
        <v>32007.216360399991</v>
      </c>
      <c r="E17" s="55">
        <v>37.299999999999997</v>
      </c>
      <c r="F17" s="55">
        <v>181</v>
      </c>
      <c r="G17" s="258">
        <v>15.87</v>
      </c>
      <c r="H17" s="261">
        <v>250</v>
      </c>
    </row>
    <row r="18" spans="1:16" x14ac:dyDescent="0.2">
      <c r="A18" t="s">
        <v>363</v>
      </c>
      <c r="B18" s="257" t="s">
        <v>349</v>
      </c>
      <c r="C18" s="41">
        <f t="shared" si="1"/>
        <v>1138.49</v>
      </c>
      <c r="D18" s="55">
        <f>((((C18/F18)*G18)*F18)*134.2%)+H18+3000</f>
        <v>19718.8825578</v>
      </c>
      <c r="E18" s="55">
        <v>31.45</v>
      </c>
      <c r="F18" s="55">
        <v>181</v>
      </c>
      <c r="G18" s="258">
        <v>10.91</v>
      </c>
      <c r="H18" s="261">
        <v>50</v>
      </c>
    </row>
    <row r="19" spans="1:16" x14ac:dyDescent="0.2">
      <c r="A19" t="s">
        <v>354</v>
      </c>
      <c r="B19" s="257" t="s">
        <v>349</v>
      </c>
      <c r="C19" s="41">
        <f t="shared" si="1"/>
        <v>868.8</v>
      </c>
      <c r="D19" s="55">
        <f>((((C19/F19)*G19)*F19)*134.2%)+H19+3000</f>
        <v>21473.479648</v>
      </c>
      <c r="E19" s="55">
        <v>24</v>
      </c>
      <c r="F19" s="55">
        <v>181</v>
      </c>
      <c r="G19" s="258">
        <v>15.63</v>
      </c>
      <c r="H19" s="261">
        <v>250</v>
      </c>
    </row>
    <row r="20" spans="1:16" x14ac:dyDescent="0.2">
      <c r="A20" t="s">
        <v>353</v>
      </c>
      <c r="B20" s="257" t="s">
        <v>349</v>
      </c>
      <c r="C20" s="41">
        <f t="shared" si="1"/>
        <v>997.31</v>
      </c>
      <c r="D20" s="55">
        <f>((((C20/F20)*G20)*F20)*134.2%)+H20+3000</f>
        <v>24824.847122399999</v>
      </c>
      <c r="E20" s="55">
        <v>27.55</v>
      </c>
      <c r="F20" s="55">
        <v>181</v>
      </c>
      <c r="G20" s="258">
        <v>16.12</v>
      </c>
      <c r="H20" s="261">
        <v>250</v>
      </c>
    </row>
    <row r="21" spans="1:16" x14ac:dyDescent="0.2">
      <c r="A21" t="s">
        <v>355</v>
      </c>
      <c r="B21" s="257" t="s">
        <v>350</v>
      </c>
      <c r="C21" s="41">
        <f t="shared" si="1"/>
        <v>1205.4599999999998</v>
      </c>
      <c r="D21" s="55">
        <f>((((C21/F21)*G21)*F21)*134.2%)+H21+3000</f>
        <v>30654.300800799992</v>
      </c>
      <c r="E21" s="55">
        <v>33.299999999999997</v>
      </c>
      <c r="F21" s="55">
        <v>181</v>
      </c>
      <c r="G21" s="258">
        <v>16.939999999999998</v>
      </c>
      <c r="H21" s="261">
        <v>250</v>
      </c>
    </row>
    <row r="22" spans="1:16" x14ac:dyDescent="0.2">
      <c r="A22" t="s">
        <v>356</v>
      </c>
      <c r="B22" s="257" t="s">
        <v>349</v>
      </c>
      <c r="C22" s="41">
        <f t="shared" si="1"/>
        <v>807.26</v>
      </c>
      <c r="D22" s="55">
        <f>((((C22/F22)*G22)*F22)*134.208%)+H22+3000</f>
        <v>18014.350910975998</v>
      </c>
      <c r="E22" s="55">
        <v>22.3</v>
      </c>
      <c r="F22" s="55">
        <v>181</v>
      </c>
      <c r="G22" s="258">
        <v>13.72</v>
      </c>
      <c r="H22" s="261">
        <v>150</v>
      </c>
    </row>
    <row r="23" spans="1:16" x14ac:dyDescent="0.2">
      <c r="A23" t="s">
        <v>354</v>
      </c>
      <c r="B23" s="257" t="s">
        <v>349</v>
      </c>
      <c r="C23" s="41">
        <f t="shared" si="1"/>
        <v>848.88999999999987</v>
      </c>
      <c r="D23" s="55">
        <f>((((C23/F23)*G23)*F23)*134.2%)+H23+3000</f>
        <v>15250.943169799999</v>
      </c>
      <c r="E23" s="55">
        <v>23.45</v>
      </c>
      <c r="F23" s="55">
        <v>181</v>
      </c>
      <c r="G23" s="258">
        <v>10.71</v>
      </c>
      <c r="H23" s="261">
        <v>50</v>
      </c>
    </row>
    <row r="24" spans="1:16" x14ac:dyDescent="0.2">
      <c r="A24" t="s">
        <v>363</v>
      </c>
      <c r="B24" s="257" t="s">
        <v>349</v>
      </c>
      <c r="C24" s="41">
        <f t="shared" si="1"/>
        <v>662.46</v>
      </c>
      <c r="D24" s="55">
        <f>((((C24/F24)*G24)*F24)*134.2%)+H24+3000</f>
        <v>12571.418337200001</v>
      </c>
      <c r="E24" s="55">
        <v>18.3</v>
      </c>
      <c r="F24" s="55">
        <v>181</v>
      </c>
      <c r="G24" s="258">
        <v>10.71</v>
      </c>
      <c r="H24" s="261">
        <v>50</v>
      </c>
    </row>
    <row r="25" spans="1:16" x14ac:dyDescent="0.2">
      <c r="A25" t="s">
        <v>353</v>
      </c>
      <c r="B25" s="257" t="s">
        <v>349</v>
      </c>
      <c r="C25" s="41">
        <f t="shared" si="1"/>
        <v>807.26</v>
      </c>
      <c r="D25" s="55">
        <f>((((C25/F25)*G25)*F25)*134.2%)+H253000</f>
        <v>14863.464862399998</v>
      </c>
      <c r="E25" s="55">
        <v>22.3</v>
      </c>
      <c r="F25" s="55">
        <v>181</v>
      </c>
      <c r="G25" s="258">
        <v>13.72</v>
      </c>
      <c r="H25" s="261">
        <v>150</v>
      </c>
    </row>
    <row r="26" spans="1:16" x14ac:dyDescent="0.2">
      <c r="A26" t="s">
        <v>363</v>
      </c>
      <c r="B26" s="257" t="s">
        <v>350</v>
      </c>
      <c r="C26" s="41">
        <f t="shared" si="1"/>
        <v>1127.6299999999999</v>
      </c>
      <c r="D26" s="55">
        <f>((((C26/F26)*G26)*F26)*134.2%)+H26+3000</f>
        <v>28642.829338799991</v>
      </c>
      <c r="E26" s="56">
        <v>31.15</v>
      </c>
      <c r="F26" s="55">
        <v>181</v>
      </c>
      <c r="G26" s="258">
        <v>16.779999999999998</v>
      </c>
      <c r="H26" s="261">
        <v>250</v>
      </c>
    </row>
    <row r="27" spans="1:16" x14ac:dyDescent="0.2">
      <c r="A27" t="s">
        <v>356</v>
      </c>
      <c r="B27" s="257" t="s">
        <v>349</v>
      </c>
      <c r="C27" s="41">
        <f t="shared" si="1"/>
        <v>543</v>
      </c>
      <c r="D27" s="55">
        <f>((((C27/F27)*G27)*F27)*134.2%)+H27+3000</f>
        <v>10651.413</v>
      </c>
      <c r="E27" s="56">
        <v>15</v>
      </c>
      <c r="F27" s="55">
        <v>181</v>
      </c>
      <c r="G27" s="258">
        <v>10.5</v>
      </c>
      <c r="H27" s="261"/>
    </row>
    <row r="28" spans="1:16" x14ac:dyDescent="0.2">
      <c r="A28" t="s">
        <v>356</v>
      </c>
      <c r="B28" s="257" t="s">
        <v>351</v>
      </c>
      <c r="C28" s="41">
        <f t="shared" si="1"/>
        <v>1422.6599999999999</v>
      </c>
      <c r="D28" s="55">
        <f>((((C28/F28)*G28)*F28)*134.2%)+H28+3000</f>
        <v>37582.130279599995</v>
      </c>
      <c r="E28" s="56">
        <v>39.299999999999997</v>
      </c>
      <c r="F28" s="55">
        <v>181</v>
      </c>
      <c r="G28" s="258">
        <v>17.93</v>
      </c>
      <c r="H28" s="261">
        <v>350</v>
      </c>
    </row>
    <row r="29" spans="1:16" x14ac:dyDescent="0.2">
      <c r="A29" t="s">
        <v>324</v>
      </c>
      <c r="B29" s="257" t="s">
        <v>351</v>
      </c>
      <c r="C29" s="41">
        <f t="shared" si="1"/>
        <v>1267</v>
      </c>
      <c r="D29" s="55">
        <f>((((C29/F29)*G29)*F29)*134.208%)+H29+3000</f>
        <v>32786.214803199997</v>
      </c>
      <c r="E29" s="56">
        <v>35</v>
      </c>
      <c r="F29" s="55">
        <v>181</v>
      </c>
      <c r="G29" s="258">
        <v>17.37</v>
      </c>
      <c r="H29" s="261">
        <v>250</v>
      </c>
    </row>
    <row r="30" spans="1:16" x14ac:dyDescent="0.2">
      <c r="A30" t="s">
        <v>356</v>
      </c>
      <c r="B30" s="257" t="s">
        <v>349</v>
      </c>
      <c r="C30" s="41">
        <f t="shared" si="1"/>
        <v>1086</v>
      </c>
      <c r="D30" s="55">
        <f>((((C30/F30)*G30)*F30)*134.2%)+H33000</f>
        <v>23755.815600000002</v>
      </c>
      <c r="E30" s="56">
        <v>30</v>
      </c>
      <c r="F30" s="55">
        <v>181</v>
      </c>
      <c r="G30" s="258">
        <v>16.3</v>
      </c>
      <c r="H30" s="261">
        <v>250</v>
      </c>
      <c r="P30" s="58"/>
    </row>
    <row r="31" spans="1:16" x14ac:dyDescent="0.2">
      <c r="A31" t="s">
        <v>356</v>
      </c>
      <c r="B31" s="257" t="s">
        <v>349</v>
      </c>
      <c r="C31" s="41">
        <f t="shared" si="1"/>
        <v>765.62999999999988</v>
      </c>
      <c r="D31" s="55">
        <f>((((C31/F31)*G31)*F31)*134.2%)+H31+3000</f>
        <v>16427.730489199996</v>
      </c>
      <c r="E31" s="56">
        <v>21.15</v>
      </c>
      <c r="F31" s="55">
        <v>181</v>
      </c>
      <c r="G31" s="258">
        <v>13.02</v>
      </c>
      <c r="H31" s="261">
        <v>50</v>
      </c>
    </row>
    <row r="32" spans="1:16" x14ac:dyDescent="0.2">
      <c r="A32" t="s">
        <v>356</v>
      </c>
      <c r="B32" s="257" t="s">
        <v>349</v>
      </c>
      <c r="C32" s="41">
        <f t="shared" si="1"/>
        <v>765.62999999999988</v>
      </c>
      <c r="D32" s="55">
        <f>((((C32/F32)*G32)*F32)*134.2%)+H32+3000</f>
        <v>14054.262176599999</v>
      </c>
      <c r="E32" s="56">
        <v>21.15</v>
      </c>
      <c r="F32" s="55">
        <v>181</v>
      </c>
      <c r="G32" s="258">
        <v>10.71</v>
      </c>
      <c r="H32" s="261">
        <v>50</v>
      </c>
    </row>
    <row r="33" spans="1:8" x14ac:dyDescent="0.2">
      <c r="A33" s="140" t="s">
        <v>361</v>
      </c>
      <c r="B33" s="257" t="s">
        <v>435</v>
      </c>
      <c r="C33" s="41" t="s">
        <v>437</v>
      </c>
      <c r="D33" s="55">
        <f>9000*134.2%+3000</f>
        <v>15077.999999999998</v>
      </c>
      <c r="E33" s="56"/>
      <c r="F33" s="55"/>
      <c r="G33" s="258"/>
      <c r="H33" s="261"/>
    </row>
    <row r="34" spans="1:8" x14ac:dyDescent="0.2">
      <c r="A34" s="140" t="s">
        <v>361</v>
      </c>
      <c r="B34" s="257" t="s">
        <v>436</v>
      </c>
      <c r="C34" s="41">
        <f>20*36</f>
        <v>720</v>
      </c>
      <c r="D34" s="56">
        <f>28585*134.2%+1000</f>
        <v>39361.069999999992</v>
      </c>
      <c r="E34" s="56"/>
      <c r="F34" s="56"/>
    </row>
    <row r="35" spans="1:8" x14ac:dyDescent="0.2">
      <c r="A35" t="s">
        <v>37</v>
      </c>
      <c r="C35" s="10"/>
      <c r="D35" s="57"/>
      <c r="E35" s="56"/>
      <c r="F35" s="56"/>
    </row>
    <row r="36" spans="1:8" x14ac:dyDescent="0.2">
      <c r="C36" s="37">
        <f>SUM(C5:C35)</f>
        <v>27058.509999999995</v>
      </c>
      <c r="D36" s="58">
        <f>SUM(D5:D34)</f>
        <v>648396.0019194159</v>
      </c>
      <c r="E36" s="58"/>
      <c r="F36" s="58"/>
    </row>
  </sheetData>
  <mergeCells count="2">
    <mergeCell ref="A1:D1"/>
    <mergeCell ref="A2:D2"/>
  </mergeCells>
  <phoneticPr fontId="0" type="noConversion"/>
  <printOptions horizontalCentered="1" gridLines="1"/>
  <pageMargins left="0.5" right="0.5" top="0.75" bottom="0.7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zoomScaleNormal="100" workbookViewId="0">
      <selection activeCell="A6" sqref="A6"/>
    </sheetView>
  </sheetViews>
  <sheetFormatPr defaultRowHeight="12.75" x14ac:dyDescent="0.2"/>
  <cols>
    <col min="1" max="1" width="22.42578125" customWidth="1"/>
    <col min="2" max="2" width="22.28515625" customWidth="1"/>
    <col min="3" max="3" width="15.42578125" customWidth="1"/>
    <col min="4" max="4" width="9" bestFit="1" customWidth="1"/>
    <col min="5" max="5" width="6.28515625" bestFit="1" customWidth="1"/>
    <col min="6" max="6" width="6.140625" bestFit="1" customWidth="1"/>
    <col min="7" max="7" width="6" bestFit="1" customWidth="1"/>
    <col min="8" max="8" width="10" customWidth="1"/>
  </cols>
  <sheetData>
    <row r="1" spans="1:11" ht="18" x14ac:dyDescent="0.25">
      <c r="A1" s="321" t="s">
        <v>297</v>
      </c>
      <c r="B1" s="321"/>
      <c r="C1" s="321"/>
      <c r="D1" s="321"/>
      <c r="E1" s="321"/>
      <c r="F1" s="321"/>
      <c r="G1" s="321"/>
      <c r="H1" s="321"/>
      <c r="I1" s="321"/>
      <c r="J1" s="321"/>
    </row>
    <row r="2" spans="1:11" ht="18" x14ac:dyDescent="0.25">
      <c r="A2" s="320" t="s">
        <v>146</v>
      </c>
      <c r="B2" s="320"/>
      <c r="C2" s="320"/>
      <c r="D2" s="320"/>
      <c r="E2" s="320"/>
      <c r="F2" s="320"/>
      <c r="G2" s="320"/>
      <c r="H2" s="320"/>
      <c r="I2" s="320"/>
      <c r="J2" s="320"/>
    </row>
    <row r="3" spans="1:11" ht="29.45" customHeight="1" x14ac:dyDescent="0.2">
      <c r="A3" s="23"/>
      <c r="B3" s="23"/>
      <c r="C3" s="23"/>
      <c r="D3" s="318" t="s">
        <v>232</v>
      </c>
      <c r="E3" s="319"/>
      <c r="F3" s="319"/>
      <c r="G3" s="319"/>
      <c r="H3" s="319"/>
      <c r="I3" s="319"/>
      <c r="J3" s="319"/>
    </row>
    <row r="4" spans="1:11" ht="63" customHeight="1" x14ac:dyDescent="0.2">
      <c r="A4" s="150" t="s">
        <v>119</v>
      </c>
      <c r="B4" s="150" t="s">
        <v>136</v>
      </c>
      <c r="C4" s="151" t="s">
        <v>135</v>
      </c>
      <c r="D4" s="169" t="s">
        <v>230</v>
      </c>
      <c r="E4" s="169" t="s">
        <v>226</v>
      </c>
      <c r="F4" s="169" t="s">
        <v>227</v>
      </c>
      <c r="G4" s="169" t="s">
        <v>225</v>
      </c>
      <c r="H4" s="169" t="s">
        <v>228</v>
      </c>
      <c r="I4" s="169" t="s">
        <v>229</v>
      </c>
      <c r="J4" s="169" t="s">
        <v>231</v>
      </c>
    </row>
    <row r="5" spans="1:11" x14ac:dyDescent="0.2">
      <c r="A5" s="140" t="s">
        <v>476</v>
      </c>
      <c r="B5" s="272" t="s">
        <v>428</v>
      </c>
      <c r="C5" s="41">
        <v>40</v>
      </c>
      <c r="D5" s="273" t="s">
        <v>386</v>
      </c>
      <c r="E5" s="273" t="s">
        <v>386</v>
      </c>
      <c r="F5" s="273" t="s">
        <v>386</v>
      </c>
      <c r="G5" s="273" t="s">
        <v>386</v>
      </c>
      <c r="H5" s="273" t="s">
        <v>386</v>
      </c>
      <c r="I5" s="273" t="s">
        <v>386</v>
      </c>
      <c r="J5" s="273" t="s">
        <v>386</v>
      </c>
      <c r="K5" s="274"/>
    </row>
    <row r="6" spans="1:11" x14ac:dyDescent="0.2">
      <c r="B6" s="2"/>
      <c r="C6" s="41"/>
      <c r="D6" s="41"/>
    </row>
    <row r="7" spans="1:11" x14ac:dyDescent="0.2">
      <c r="B7" s="2"/>
      <c r="C7" s="41"/>
      <c r="D7" s="41"/>
    </row>
    <row r="8" spans="1:11" x14ac:dyDescent="0.2">
      <c r="B8" s="2"/>
      <c r="C8" s="41"/>
      <c r="D8" s="41"/>
    </row>
    <row r="9" spans="1:11" x14ac:dyDescent="0.2">
      <c r="C9" s="41"/>
      <c r="D9" s="42"/>
    </row>
    <row r="10" spans="1:11" x14ac:dyDescent="0.2">
      <c r="D10" s="42"/>
    </row>
    <row r="11" spans="1:11" x14ac:dyDescent="0.2">
      <c r="D11" s="42"/>
    </row>
    <row r="12" spans="1:11" x14ac:dyDescent="0.2">
      <c r="D12" s="42"/>
    </row>
    <row r="13" spans="1:11" x14ac:dyDescent="0.2">
      <c r="D13" s="42"/>
    </row>
    <row r="14" spans="1:11" x14ac:dyDescent="0.2">
      <c r="D14" s="42"/>
    </row>
    <row r="15" spans="1:11" x14ac:dyDescent="0.2">
      <c r="D15" s="42"/>
    </row>
    <row r="16" spans="1:11" x14ac:dyDescent="0.2">
      <c r="D16" s="42"/>
    </row>
  </sheetData>
  <mergeCells count="3">
    <mergeCell ref="D3:J3"/>
    <mergeCell ref="A2:J2"/>
    <mergeCell ref="A1:J1"/>
  </mergeCells>
  <phoneticPr fontId="0" type="noConversion"/>
  <printOptions horizontalCentered="1" gridLines="1"/>
  <pageMargins left="0.5" right="0.5" top="0.75" bottom="0.75"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zoomScaleNormal="100" workbookViewId="0">
      <selection activeCell="C5" sqref="C5"/>
    </sheetView>
  </sheetViews>
  <sheetFormatPr defaultRowHeight="12.75" x14ac:dyDescent="0.2"/>
  <cols>
    <col min="1" max="1" width="22.42578125" customWidth="1"/>
    <col min="2" max="2" width="28.42578125" customWidth="1"/>
    <col min="3" max="3" width="19.85546875" customWidth="1"/>
    <col min="4" max="4" width="13.140625" customWidth="1"/>
  </cols>
  <sheetData>
    <row r="1" spans="1:4" ht="18" x14ac:dyDescent="0.25">
      <c r="A1" s="317" t="s">
        <v>166</v>
      </c>
      <c r="B1" s="317"/>
      <c r="C1" s="317"/>
      <c r="D1" s="46"/>
    </row>
    <row r="2" spans="1:4" x14ac:dyDescent="0.2">
      <c r="A2" s="322" t="s">
        <v>266</v>
      </c>
      <c r="B2" s="322"/>
      <c r="C2" s="322"/>
      <c r="D2" s="3"/>
    </row>
    <row r="4" spans="1:4" x14ac:dyDescent="0.2">
      <c r="A4" s="7" t="s">
        <v>119</v>
      </c>
      <c r="B4" s="7" t="s">
        <v>136</v>
      </c>
      <c r="C4" s="27" t="s">
        <v>135</v>
      </c>
      <c r="D4" s="16"/>
    </row>
    <row r="5" spans="1:4" x14ac:dyDescent="0.2">
      <c r="B5" s="272"/>
      <c r="C5" s="41"/>
      <c r="D5" s="41"/>
    </row>
    <row r="6" spans="1:4" x14ac:dyDescent="0.2">
      <c r="B6" s="2"/>
      <c r="C6" s="41"/>
      <c r="D6" s="41"/>
    </row>
    <row r="7" spans="1:4" x14ac:dyDescent="0.2">
      <c r="B7" s="2"/>
      <c r="C7" s="41"/>
      <c r="D7" s="41"/>
    </row>
    <row r="8" spans="1:4" x14ac:dyDescent="0.2">
      <c r="B8" s="2"/>
      <c r="C8" s="41"/>
      <c r="D8" s="41"/>
    </row>
    <row r="9" spans="1:4" x14ac:dyDescent="0.2">
      <c r="B9" s="2"/>
      <c r="C9" s="41"/>
      <c r="D9" s="41"/>
    </row>
    <row r="10" spans="1:4" x14ac:dyDescent="0.2">
      <c r="B10" s="2"/>
      <c r="C10" s="41"/>
      <c r="D10" s="41"/>
    </row>
    <row r="11" spans="1:4" x14ac:dyDescent="0.2">
      <c r="B11" s="2"/>
      <c r="C11" s="41"/>
      <c r="D11" s="41"/>
    </row>
    <row r="12" spans="1:4" x14ac:dyDescent="0.2">
      <c r="B12" s="2"/>
      <c r="C12" s="41"/>
      <c r="D12" s="41"/>
    </row>
    <row r="13" spans="1:4" x14ac:dyDescent="0.2">
      <c r="B13" s="2"/>
      <c r="C13" s="41"/>
      <c r="D13" s="41"/>
    </row>
    <row r="14" spans="1:4" x14ac:dyDescent="0.2">
      <c r="B14" s="2"/>
      <c r="C14" s="41"/>
      <c r="D14" s="41"/>
    </row>
    <row r="15" spans="1:4" x14ac:dyDescent="0.2">
      <c r="B15" s="2"/>
      <c r="C15" s="41"/>
      <c r="D15" s="41"/>
    </row>
    <row r="16" spans="1:4" x14ac:dyDescent="0.2">
      <c r="B16" s="2"/>
      <c r="C16" s="41"/>
      <c r="D16" s="42"/>
    </row>
    <row r="17" spans="2:4" x14ac:dyDescent="0.2">
      <c r="B17" s="2"/>
      <c r="C17" s="41"/>
      <c r="D17" s="42"/>
    </row>
    <row r="18" spans="2:4" x14ac:dyDescent="0.2">
      <c r="B18" s="2"/>
      <c r="C18" s="41"/>
      <c r="D18" s="42"/>
    </row>
    <row r="19" spans="2:4" x14ac:dyDescent="0.2">
      <c r="B19" s="2"/>
      <c r="C19" s="41"/>
      <c r="D19" s="42"/>
    </row>
    <row r="20" spans="2:4" x14ac:dyDescent="0.2">
      <c r="C20" s="41"/>
      <c r="D20" s="42"/>
    </row>
    <row r="21" spans="2:4" x14ac:dyDescent="0.2">
      <c r="C21" s="41"/>
      <c r="D21" s="42"/>
    </row>
    <row r="22" spans="2:4" x14ac:dyDescent="0.2">
      <c r="C22" s="41"/>
      <c r="D22" s="42"/>
    </row>
    <row r="23" spans="2:4" x14ac:dyDescent="0.2">
      <c r="C23" s="41"/>
      <c r="D23" s="42"/>
    </row>
    <row r="24" spans="2:4" x14ac:dyDescent="0.2">
      <c r="D24" s="42"/>
    </row>
    <row r="25" spans="2:4" x14ac:dyDescent="0.2">
      <c r="D25" s="42"/>
    </row>
    <row r="26" spans="2:4" x14ac:dyDescent="0.2">
      <c r="D26" s="42"/>
    </row>
    <row r="27" spans="2:4" x14ac:dyDescent="0.2">
      <c r="D27" s="42"/>
    </row>
    <row r="28" spans="2:4" x14ac:dyDescent="0.2">
      <c r="D28" s="42"/>
    </row>
    <row r="29" spans="2:4" x14ac:dyDescent="0.2">
      <c r="D29" s="42"/>
    </row>
    <row r="30" spans="2:4" x14ac:dyDescent="0.2">
      <c r="D30" s="42"/>
    </row>
    <row r="31" spans="2:4" x14ac:dyDescent="0.2">
      <c r="D31" s="42"/>
    </row>
    <row r="32" spans="2:4" x14ac:dyDescent="0.2">
      <c r="D32" s="42"/>
    </row>
    <row r="33" spans="4:4" x14ac:dyDescent="0.2">
      <c r="D33" s="42"/>
    </row>
    <row r="34" spans="4:4" x14ac:dyDescent="0.2">
      <c r="D34" s="42"/>
    </row>
    <row r="35" spans="4:4" x14ac:dyDescent="0.2">
      <c r="D35" s="42"/>
    </row>
    <row r="36" spans="4:4" x14ac:dyDescent="0.2">
      <c r="D36" s="21"/>
    </row>
  </sheetData>
  <mergeCells count="2">
    <mergeCell ref="A1:C1"/>
    <mergeCell ref="A2:C2"/>
  </mergeCells>
  <phoneticPr fontId="22" type="noConversion"/>
  <printOptions horizontalCentered="1" gridLines="1"/>
  <pageMargins left="0.5" right="0.5" top="0.75" bottom="0.7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115" zoomScaleNormal="115" workbookViewId="0">
      <selection activeCell="A16" sqref="A16"/>
    </sheetView>
  </sheetViews>
  <sheetFormatPr defaultRowHeight="12.75" x14ac:dyDescent="0.2"/>
  <cols>
    <col min="1" max="1" width="54.5703125" customWidth="1"/>
    <col min="2" max="2" width="30" style="86" customWidth="1"/>
    <col min="7" max="7" width="13.42578125" bestFit="1" customWidth="1"/>
    <col min="12" max="12" width="12.28515625" bestFit="1" customWidth="1"/>
  </cols>
  <sheetData>
    <row r="1" spans="1:12" ht="18" x14ac:dyDescent="0.25">
      <c r="A1" s="317" t="s">
        <v>25</v>
      </c>
      <c r="B1" s="317"/>
    </row>
    <row r="3" spans="1:12" x14ac:dyDescent="0.2">
      <c r="A3" s="323" t="s">
        <v>347</v>
      </c>
      <c r="B3" s="323"/>
    </row>
    <row r="6" spans="1:12" x14ac:dyDescent="0.2">
      <c r="A6" s="3" t="s">
        <v>269</v>
      </c>
      <c r="B6" s="84" t="s">
        <v>31</v>
      </c>
    </row>
    <row r="7" spans="1:12" x14ac:dyDescent="0.2">
      <c r="A7" s="171" t="s">
        <v>270</v>
      </c>
    </row>
    <row r="8" spans="1:12" ht="21.95" customHeight="1" x14ac:dyDescent="0.2">
      <c r="A8" s="140" t="s">
        <v>267</v>
      </c>
      <c r="B8" s="85">
        <v>571500</v>
      </c>
    </row>
    <row r="9" spans="1:12" ht="21.95" customHeight="1" x14ac:dyDescent="0.2">
      <c r="A9" s="38" t="s">
        <v>205</v>
      </c>
      <c r="B9" s="85">
        <v>0</v>
      </c>
    </row>
    <row r="10" spans="1:12" ht="21.95" customHeight="1" x14ac:dyDescent="0.2">
      <c r="A10" s="140" t="s">
        <v>433</v>
      </c>
      <c r="B10" s="85">
        <v>479005</v>
      </c>
    </row>
    <row r="11" spans="1:12" ht="21.95" customHeight="1" x14ac:dyDescent="0.2">
      <c r="A11" t="s">
        <v>174</v>
      </c>
      <c r="B11" s="85">
        <v>0</v>
      </c>
    </row>
    <row r="12" spans="1:12" ht="21.95" customHeight="1" x14ac:dyDescent="0.2">
      <c r="A12" s="140" t="s">
        <v>434</v>
      </c>
      <c r="B12" s="85">
        <v>169391</v>
      </c>
    </row>
    <row r="13" spans="1:12" ht="21.95" customHeight="1" x14ac:dyDescent="0.2">
      <c r="A13" t="s">
        <v>175</v>
      </c>
      <c r="B13" s="85">
        <v>0</v>
      </c>
    </row>
    <row r="14" spans="1:12" ht="21.95" customHeight="1" x14ac:dyDescent="0.2">
      <c r="A14" t="s">
        <v>34</v>
      </c>
      <c r="B14" s="85" t="s">
        <v>387</v>
      </c>
    </row>
    <row r="15" spans="1:12" ht="21.95" customHeight="1" x14ac:dyDescent="0.2">
      <c r="A15" s="152" t="s">
        <v>464</v>
      </c>
      <c r="B15" s="153">
        <v>5000</v>
      </c>
      <c r="D15" s="184"/>
      <c r="E15" s="26"/>
      <c r="F15" s="26"/>
      <c r="G15" s="26"/>
      <c r="H15" s="26"/>
      <c r="I15" s="26"/>
      <c r="J15" s="26"/>
      <c r="K15" s="26"/>
      <c r="L15" s="266"/>
    </row>
    <row r="16" spans="1:12" ht="21.95" customHeight="1" x14ac:dyDescent="0.2">
      <c r="A16" s="152" t="s">
        <v>429</v>
      </c>
      <c r="B16" s="153">
        <v>2600</v>
      </c>
      <c r="D16" s="26"/>
      <c r="E16" s="26"/>
      <c r="F16" s="26"/>
      <c r="G16" s="26"/>
      <c r="H16" s="107"/>
      <c r="I16" s="26"/>
      <c r="J16" s="26"/>
      <c r="K16" s="26"/>
      <c r="L16" s="266"/>
    </row>
    <row r="17" spans="1:12" ht="21.95" customHeight="1" x14ac:dyDescent="0.2">
      <c r="A17" s="23" t="s">
        <v>112</v>
      </c>
      <c r="B17" s="153">
        <v>47500</v>
      </c>
      <c r="D17" s="26"/>
      <c r="E17" s="26"/>
      <c r="F17" s="26"/>
      <c r="G17" s="26"/>
      <c r="H17" s="107"/>
      <c r="I17" s="26"/>
      <c r="J17" s="26"/>
      <c r="K17" s="26"/>
      <c r="L17" s="266"/>
    </row>
    <row r="18" spans="1:12" ht="21.95" customHeight="1" x14ac:dyDescent="0.2">
      <c r="A18" s="23" t="s">
        <v>206</v>
      </c>
      <c r="B18" s="153">
        <v>0</v>
      </c>
      <c r="D18" s="26"/>
      <c r="E18" s="26"/>
      <c r="F18" s="26"/>
      <c r="G18" s="26"/>
      <c r="H18" s="26"/>
      <c r="I18" s="26"/>
      <c r="J18" s="26"/>
      <c r="K18" s="26"/>
      <c r="L18" s="266"/>
    </row>
    <row r="19" spans="1:12" ht="21.95" customHeight="1" x14ac:dyDescent="0.2">
      <c r="A19" s="152" t="s">
        <v>268</v>
      </c>
      <c r="B19" s="153">
        <v>0</v>
      </c>
      <c r="D19" s="26"/>
      <c r="E19" s="26"/>
      <c r="F19" s="26"/>
      <c r="G19" s="26"/>
      <c r="H19" s="26"/>
      <c r="I19" s="26"/>
      <c r="J19" s="26"/>
      <c r="K19" s="26"/>
      <c r="L19" s="267"/>
    </row>
    <row r="20" spans="1:12" ht="21.95" customHeight="1" x14ac:dyDescent="0.2">
      <c r="A20" s="152" t="s">
        <v>448</v>
      </c>
      <c r="B20" s="153">
        <v>51000</v>
      </c>
      <c r="G20" s="86"/>
    </row>
    <row r="21" spans="1:12" ht="21.95" customHeight="1" x14ac:dyDescent="0.2">
      <c r="A21" s="265" t="s">
        <v>447</v>
      </c>
      <c r="B21" s="85">
        <v>30000</v>
      </c>
    </row>
    <row r="22" spans="1:12" ht="21.95" customHeight="1" x14ac:dyDescent="0.2"/>
    <row r="23" spans="1:12" ht="21.95" customHeight="1" x14ac:dyDescent="0.2">
      <c r="B23" s="52"/>
    </row>
    <row r="24" spans="1:12" ht="21.95" customHeight="1" x14ac:dyDescent="0.2">
      <c r="A24" s="4" t="s">
        <v>37</v>
      </c>
      <c r="B24" s="87">
        <f>SUM(B8:B23)</f>
        <v>1355996</v>
      </c>
    </row>
    <row r="28" spans="1:12" x14ac:dyDescent="0.2">
      <c r="A28" t="s">
        <v>134</v>
      </c>
    </row>
  </sheetData>
  <mergeCells count="2">
    <mergeCell ref="A3:B3"/>
    <mergeCell ref="A1:B1"/>
  </mergeCells>
  <phoneticPr fontId="0" type="noConversion"/>
  <printOptions horizontalCentered="1"/>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2"/>
  <sheetViews>
    <sheetView topLeftCell="A94" zoomScaleNormal="100" workbookViewId="0">
      <selection activeCell="A12" sqref="A12"/>
    </sheetView>
  </sheetViews>
  <sheetFormatPr defaultRowHeight="12.75" x14ac:dyDescent="0.2"/>
  <cols>
    <col min="1" max="1" width="38.7109375" bestFit="1" customWidth="1"/>
    <col min="2" max="2" width="14.42578125" style="2" customWidth="1"/>
    <col min="3" max="3" width="16.85546875" style="2" customWidth="1"/>
    <col min="4" max="4" width="15.140625" style="2" customWidth="1"/>
    <col min="5" max="5" width="14.7109375" style="2" customWidth="1"/>
  </cols>
  <sheetData>
    <row r="1" spans="1:5" ht="18" x14ac:dyDescent="0.25">
      <c r="A1" s="326" t="s">
        <v>233</v>
      </c>
      <c r="B1" s="326"/>
      <c r="C1" s="326"/>
      <c r="D1" s="326"/>
      <c r="E1" s="326"/>
    </row>
    <row r="2" spans="1:5" x14ac:dyDescent="0.2">
      <c r="A2" s="324" t="s">
        <v>235</v>
      </c>
      <c r="B2" s="324"/>
      <c r="C2" s="324"/>
      <c r="D2" s="324"/>
      <c r="E2" s="324"/>
    </row>
    <row r="3" spans="1:5" x14ac:dyDescent="0.2">
      <c r="A3" s="172"/>
      <c r="B3" s="173"/>
      <c r="C3" s="173"/>
      <c r="D3" s="173"/>
      <c r="E3" s="173"/>
    </row>
    <row r="4" spans="1:5" x14ac:dyDescent="0.2">
      <c r="B4" s="325" t="s">
        <v>271</v>
      </c>
      <c r="C4" s="325"/>
      <c r="D4" s="325"/>
      <c r="E4" s="325"/>
    </row>
    <row r="5" spans="1:5" ht="30.75" customHeight="1" x14ac:dyDescent="0.2">
      <c r="A5" s="175" t="s">
        <v>243</v>
      </c>
      <c r="B5" s="235" t="s">
        <v>328</v>
      </c>
      <c r="C5" s="235" t="s">
        <v>337</v>
      </c>
      <c r="D5" s="166" t="s">
        <v>236</v>
      </c>
      <c r="E5" s="166" t="s">
        <v>72</v>
      </c>
    </row>
    <row r="6" spans="1:5" x14ac:dyDescent="0.2">
      <c r="A6" s="166" t="s">
        <v>356</v>
      </c>
      <c r="B6" s="268"/>
      <c r="C6" s="268"/>
      <c r="D6" s="268"/>
      <c r="E6" s="268"/>
    </row>
    <row r="7" spans="1:5" x14ac:dyDescent="0.2">
      <c r="A7" s="269" t="s">
        <v>389</v>
      </c>
      <c r="B7" s="268"/>
      <c r="C7" s="268" t="s">
        <v>327</v>
      </c>
      <c r="D7" s="268" t="s">
        <v>327</v>
      </c>
      <c r="E7" s="268"/>
    </row>
    <row r="8" spans="1:5" x14ac:dyDescent="0.2">
      <c r="A8" s="269" t="s">
        <v>390</v>
      </c>
      <c r="B8" s="268"/>
      <c r="C8" s="268" t="s">
        <v>327</v>
      </c>
      <c r="D8" s="268" t="s">
        <v>327</v>
      </c>
      <c r="E8" s="268"/>
    </row>
    <row r="9" spans="1:5" x14ac:dyDescent="0.2">
      <c r="A9" s="269" t="s">
        <v>391</v>
      </c>
      <c r="B9" s="268"/>
      <c r="C9" s="268" t="s">
        <v>327</v>
      </c>
      <c r="D9" s="268" t="s">
        <v>327</v>
      </c>
      <c r="E9" s="268"/>
    </row>
    <row r="10" spans="1:5" x14ac:dyDescent="0.2">
      <c r="A10" s="269" t="s">
        <v>392</v>
      </c>
      <c r="B10" s="268"/>
      <c r="C10" s="268" t="s">
        <v>327</v>
      </c>
      <c r="D10" s="268" t="s">
        <v>327</v>
      </c>
      <c r="E10" s="268"/>
    </row>
    <row r="11" spans="1:5" x14ac:dyDescent="0.2">
      <c r="A11" s="269" t="s">
        <v>393</v>
      </c>
      <c r="B11" s="268"/>
      <c r="C11" s="268" t="s">
        <v>327</v>
      </c>
      <c r="D11" s="268" t="s">
        <v>327</v>
      </c>
      <c r="E11" s="268"/>
    </row>
    <row r="12" spans="1:5" x14ac:dyDescent="0.2">
      <c r="A12" s="269" t="s">
        <v>394</v>
      </c>
      <c r="B12" s="268"/>
      <c r="C12" s="268" t="s">
        <v>327</v>
      </c>
      <c r="D12" s="268" t="s">
        <v>327</v>
      </c>
      <c r="E12" s="268"/>
    </row>
    <row r="13" spans="1:5" x14ac:dyDescent="0.2">
      <c r="A13" s="269" t="s">
        <v>395</v>
      </c>
      <c r="B13" s="268"/>
      <c r="C13" s="268" t="s">
        <v>327</v>
      </c>
      <c r="D13" s="268" t="s">
        <v>327</v>
      </c>
      <c r="E13" s="268"/>
    </row>
    <row r="14" spans="1:5" x14ac:dyDescent="0.2">
      <c r="A14" s="269" t="s">
        <v>396</v>
      </c>
      <c r="B14" s="268"/>
      <c r="C14" s="268" t="s">
        <v>327</v>
      </c>
      <c r="D14" s="268" t="s">
        <v>327</v>
      </c>
      <c r="E14" s="268"/>
    </row>
    <row r="15" spans="1:5" x14ac:dyDescent="0.2">
      <c r="A15" s="269" t="s">
        <v>397</v>
      </c>
      <c r="B15" s="268"/>
      <c r="C15" s="268" t="s">
        <v>327</v>
      </c>
      <c r="D15" s="268" t="s">
        <v>327</v>
      </c>
      <c r="E15" s="268"/>
    </row>
    <row r="16" spans="1:5" x14ac:dyDescent="0.2">
      <c r="A16" s="270" t="s">
        <v>398</v>
      </c>
      <c r="B16" s="193"/>
      <c r="C16" s="193" t="s">
        <v>327</v>
      </c>
      <c r="D16" s="193" t="s">
        <v>327</v>
      </c>
      <c r="E16" s="193"/>
    </row>
    <row r="17" spans="1:5" x14ac:dyDescent="0.2">
      <c r="A17" s="185" t="s">
        <v>399</v>
      </c>
      <c r="B17" s="186"/>
      <c r="C17" s="186" t="s">
        <v>327</v>
      </c>
      <c r="D17" s="186" t="s">
        <v>327</v>
      </c>
      <c r="E17" s="186"/>
    </row>
    <row r="18" spans="1:5" x14ac:dyDescent="0.2">
      <c r="A18" s="185" t="s">
        <v>400</v>
      </c>
      <c r="B18" s="186"/>
      <c r="C18" s="186" t="s">
        <v>327</v>
      </c>
      <c r="D18" s="186" t="s">
        <v>327</v>
      </c>
      <c r="E18" s="186"/>
    </row>
    <row r="19" spans="1:5" x14ac:dyDescent="0.2">
      <c r="A19" s="185" t="s">
        <v>401</v>
      </c>
      <c r="B19" s="186"/>
      <c r="C19" s="186" t="s">
        <v>327</v>
      </c>
      <c r="D19" s="186" t="s">
        <v>327</v>
      </c>
      <c r="E19" s="186"/>
    </row>
    <row r="20" spans="1:5" x14ac:dyDescent="0.2">
      <c r="A20" s="185" t="s">
        <v>402</v>
      </c>
      <c r="B20" s="186"/>
      <c r="C20" s="186" t="s">
        <v>327</v>
      </c>
      <c r="D20" s="186" t="s">
        <v>327</v>
      </c>
      <c r="E20" s="186"/>
    </row>
    <row r="21" spans="1:5" x14ac:dyDescent="0.2">
      <c r="A21" s="185" t="s">
        <v>403</v>
      </c>
      <c r="B21" s="186"/>
      <c r="C21" s="186" t="s">
        <v>327</v>
      </c>
      <c r="D21" s="186" t="s">
        <v>327</v>
      </c>
      <c r="E21" s="186"/>
    </row>
    <row r="22" spans="1:5" x14ac:dyDescent="0.2">
      <c r="A22" s="185" t="s">
        <v>326</v>
      </c>
      <c r="B22" s="186"/>
      <c r="C22" s="186" t="s">
        <v>327</v>
      </c>
      <c r="D22" s="186" t="s">
        <v>327</v>
      </c>
      <c r="E22" s="186"/>
    </row>
    <row r="23" spans="1:5" x14ac:dyDescent="0.2">
      <c r="A23" s="185" t="s">
        <v>404</v>
      </c>
      <c r="B23" s="186"/>
      <c r="C23" s="186" t="s">
        <v>327</v>
      </c>
      <c r="D23" s="186" t="s">
        <v>327</v>
      </c>
      <c r="E23" s="186"/>
    </row>
    <row r="24" spans="1:5" x14ac:dyDescent="0.2">
      <c r="A24" s="185" t="s">
        <v>405</v>
      </c>
      <c r="B24" s="186"/>
      <c r="C24" s="186" t="s">
        <v>327</v>
      </c>
      <c r="D24" s="186" t="s">
        <v>327</v>
      </c>
      <c r="E24" s="186"/>
    </row>
    <row r="25" spans="1:5" x14ac:dyDescent="0.2">
      <c r="A25" s="185" t="s">
        <v>406</v>
      </c>
      <c r="B25" s="186"/>
      <c r="C25" s="186" t="s">
        <v>327</v>
      </c>
      <c r="D25" s="186" t="s">
        <v>327</v>
      </c>
      <c r="E25" s="186"/>
    </row>
    <row r="26" spans="1:5" x14ac:dyDescent="0.2">
      <c r="A26" s="185" t="s">
        <v>325</v>
      </c>
      <c r="B26" s="186"/>
      <c r="C26" s="186" t="s">
        <v>327</v>
      </c>
      <c r="D26" s="186" t="s">
        <v>327</v>
      </c>
      <c r="E26" s="186"/>
    </row>
    <row r="27" spans="1:5" x14ac:dyDescent="0.2">
      <c r="A27" s="185" t="s">
        <v>407</v>
      </c>
      <c r="B27" s="186"/>
      <c r="C27" s="186" t="s">
        <v>327</v>
      </c>
      <c r="D27" s="186" t="s">
        <v>327</v>
      </c>
      <c r="E27" s="186"/>
    </row>
    <row r="28" spans="1:5" x14ac:dyDescent="0.2">
      <c r="A28" s="185" t="s">
        <v>408</v>
      </c>
      <c r="B28" s="186"/>
      <c r="C28" s="186" t="s">
        <v>327</v>
      </c>
      <c r="D28" s="186" t="s">
        <v>327</v>
      </c>
      <c r="E28" s="186"/>
    </row>
    <row r="29" spans="1:5" x14ac:dyDescent="0.2">
      <c r="A29" s="185" t="s">
        <v>409</v>
      </c>
      <c r="B29" s="186"/>
      <c r="C29" s="186" t="s">
        <v>327</v>
      </c>
      <c r="D29" s="186" t="s">
        <v>327</v>
      </c>
      <c r="E29" s="186"/>
    </row>
    <row r="30" spans="1:5" x14ac:dyDescent="0.2">
      <c r="A30" s="185" t="s">
        <v>410</v>
      </c>
      <c r="B30" s="186"/>
      <c r="C30" s="186" t="s">
        <v>327</v>
      </c>
      <c r="D30" s="186" t="s">
        <v>327</v>
      </c>
      <c r="E30" s="186"/>
    </row>
    <row r="31" spans="1:5" x14ac:dyDescent="0.2">
      <c r="A31" s="185"/>
      <c r="B31" s="186"/>
      <c r="C31" s="186"/>
      <c r="D31" s="186"/>
      <c r="E31" s="186"/>
    </row>
    <row r="32" spans="1:5" x14ac:dyDescent="0.2">
      <c r="A32" s="185"/>
      <c r="B32" s="186"/>
      <c r="C32" s="186"/>
      <c r="D32" s="186"/>
      <c r="E32" s="186"/>
    </row>
    <row r="33" spans="1:5" x14ac:dyDescent="0.2">
      <c r="A33" s="271" t="s">
        <v>324</v>
      </c>
      <c r="B33" s="186"/>
      <c r="C33" s="186"/>
      <c r="D33" s="186"/>
      <c r="E33" s="186"/>
    </row>
    <row r="34" spans="1:5" x14ac:dyDescent="0.2">
      <c r="A34" s="185" t="s">
        <v>411</v>
      </c>
      <c r="B34" s="186"/>
      <c r="C34" s="186" t="s">
        <v>327</v>
      </c>
      <c r="D34" s="186" t="s">
        <v>327</v>
      </c>
      <c r="E34" s="186"/>
    </row>
    <row r="35" spans="1:5" x14ac:dyDescent="0.2">
      <c r="A35" s="185" t="s">
        <v>412</v>
      </c>
      <c r="B35" s="186"/>
      <c r="C35" s="186" t="s">
        <v>327</v>
      </c>
      <c r="D35" s="186" t="s">
        <v>327</v>
      </c>
      <c r="E35" s="186"/>
    </row>
    <row r="36" spans="1:5" x14ac:dyDescent="0.2">
      <c r="A36" s="185" t="s">
        <v>325</v>
      </c>
      <c r="B36" s="186"/>
      <c r="C36" s="186" t="s">
        <v>327</v>
      </c>
      <c r="D36" s="186" t="s">
        <v>327</v>
      </c>
      <c r="E36" s="186"/>
    </row>
    <row r="37" spans="1:5" x14ac:dyDescent="0.2">
      <c r="A37" s="185" t="s">
        <v>413</v>
      </c>
      <c r="B37" s="186"/>
      <c r="C37" s="186" t="s">
        <v>327</v>
      </c>
      <c r="D37" s="186" t="s">
        <v>327</v>
      </c>
      <c r="E37" s="186"/>
    </row>
    <row r="38" spans="1:5" x14ac:dyDescent="0.2">
      <c r="A38" s="185" t="s">
        <v>408</v>
      </c>
      <c r="B38" s="186"/>
      <c r="C38" s="186" t="s">
        <v>327</v>
      </c>
      <c r="D38" s="186" t="s">
        <v>327</v>
      </c>
      <c r="E38" s="186"/>
    </row>
    <row r="39" spans="1:5" x14ac:dyDescent="0.2">
      <c r="A39" s="185" t="s">
        <v>414</v>
      </c>
      <c r="B39" s="186"/>
      <c r="C39" s="186" t="s">
        <v>327</v>
      </c>
      <c r="D39" s="186" t="s">
        <v>327</v>
      </c>
      <c r="E39" s="186"/>
    </row>
    <row r="40" spans="1:5" x14ac:dyDescent="0.2">
      <c r="A40" s="185" t="s">
        <v>409</v>
      </c>
      <c r="B40" s="186"/>
      <c r="C40" s="186" t="s">
        <v>327</v>
      </c>
      <c r="D40" s="186" t="s">
        <v>327</v>
      </c>
      <c r="E40" s="186"/>
    </row>
    <row r="41" spans="1:5" x14ac:dyDescent="0.2">
      <c r="A41" s="185" t="s">
        <v>326</v>
      </c>
      <c r="B41" s="186"/>
      <c r="C41" s="186" t="s">
        <v>327</v>
      </c>
      <c r="D41" s="186" t="s">
        <v>327</v>
      </c>
      <c r="E41" s="186"/>
    </row>
    <row r="42" spans="1:5" x14ac:dyDescent="0.2">
      <c r="A42" s="185" t="s">
        <v>415</v>
      </c>
      <c r="B42" s="186"/>
      <c r="C42" s="186" t="s">
        <v>327</v>
      </c>
      <c r="D42" s="186" t="s">
        <v>327</v>
      </c>
      <c r="E42" s="186"/>
    </row>
    <row r="43" spans="1:5" x14ac:dyDescent="0.2">
      <c r="A43" s="185" t="s">
        <v>416</v>
      </c>
      <c r="B43" s="186"/>
      <c r="C43" s="186" t="s">
        <v>327</v>
      </c>
      <c r="D43" s="186" t="s">
        <v>327</v>
      </c>
      <c r="E43" s="186"/>
    </row>
    <row r="44" spans="1:5" x14ac:dyDescent="0.2">
      <c r="A44" s="185" t="s">
        <v>417</v>
      </c>
      <c r="B44" s="186"/>
      <c r="C44" s="186" t="s">
        <v>327</v>
      </c>
      <c r="D44" s="186" t="s">
        <v>327</v>
      </c>
      <c r="E44" s="186"/>
    </row>
    <row r="45" spans="1:5" x14ac:dyDescent="0.2">
      <c r="A45" s="185" t="s">
        <v>418</v>
      </c>
      <c r="B45" s="186"/>
      <c r="C45" s="186" t="s">
        <v>327</v>
      </c>
      <c r="D45" s="186" t="s">
        <v>327</v>
      </c>
      <c r="E45" s="186"/>
    </row>
    <row r="46" spans="1:5" x14ac:dyDescent="0.2">
      <c r="A46" s="185"/>
      <c r="B46" s="186"/>
      <c r="C46" s="186"/>
      <c r="D46" s="186"/>
      <c r="E46" s="186"/>
    </row>
    <row r="47" spans="1:5" x14ac:dyDescent="0.2">
      <c r="A47" s="185"/>
      <c r="B47" s="186"/>
      <c r="C47" s="186"/>
      <c r="D47" s="186"/>
      <c r="E47" s="186"/>
    </row>
    <row r="48" spans="1:5" x14ac:dyDescent="0.2">
      <c r="A48" s="271" t="s">
        <v>419</v>
      </c>
      <c r="B48" s="186"/>
      <c r="C48" s="186"/>
      <c r="D48" s="186"/>
      <c r="E48" s="186"/>
    </row>
    <row r="49" spans="1:5" x14ac:dyDescent="0.2">
      <c r="A49" s="185" t="s">
        <v>420</v>
      </c>
      <c r="B49" s="186"/>
      <c r="C49" s="186" t="s">
        <v>327</v>
      </c>
      <c r="D49" s="186" t="s">
        <v>327</v>
      </c>
      <c r="E49" s="186"/>
    </row>
    <row r="50" spans="1:5" x14ac:dyDescent="0.2">
      <c r="A50" s="185" t="s">
        <v>412</v>
      </c>
      <c r="B50" s="186"/>
      <c r="C50" s="186" t="s">
        <v>327</v>
      </c>
      <c r="D50" s="186" t="s">
        <v>327</v>
      </c>
      <c r="E50" s="186"/>
    </row>
    <row r="51" spans="1:5" x14ac:dyDescent="0.2">
      <c r="A51" s="185" t="s">
        <v>325</v>
      </c>
      <c r="B51" s="186"/>
      <c r="C51" s="186" t="s">
        <v>327</v>
      </c>
      <c r="D51" s="186" t="s">
        <v>327</v>
      </c>
      <c r="E51" s="186"/>
    </row>
    <row r="52" spans="1:5" x14ac:dyDescent="0.2">
      <c r="A52" s="185" t="s">
        <v>413</v>
      </c>
      <c r="B52" s="186"/>
      <c r="C52" s="186" t="s">
        <v>327</v>
      </c>
      <c r="D52" s="186" t="s">
        <v>327</v>
      </c>
      <c r="E52" s="186"/>
    </row>
    <row r="53" spans="1:5" x14ac:dyDescent="0.2">
      <c r="A53" s="185" t="s">
        <v>408</v>
      </c>
      <c r="B53" s="186"/>
      <c r="C53" s="186" t="s">
        <v>327</v>
      </c>
      <c r="D53" s="186" t="s">
        <v>327</v>
      </c>
      <c r="E53" s="186"/>
    </row>
    <row r="54" spans="1:5" x14ac:dyDescent="0.2">
      <c r="A54" s="185" t="s">
        <v>414</v>
      </c>
      <c r="B54" s="186"/>
      <c r="C54" s="186" t="s">
        <v>327</v>
      </c>
      <c r="D54" s="186" t="s">
        <v>327</v>
      </c>
      <c r="E54" s="186"/>
    </row>
    <row r="55" spans="1:5" x14ac:dyDescent="0.2">
      <c r="A55" s="185" t="s">
        <v>409</v>
      </c>
      <c r="B55" s="186"/>
      <c r="C55" s="186" t="s">
        <v>327</v>
      </c>
      <c r="D55" s="186" t="s">
        <v>327</v>
      </c>
      <c r="E55" s="186"/>
    </row>
    <row r="56" spans="1:5" x14ac:dyDescent="0.2">
      <c r="A56" s="185" t="s">
        <v>326</v>
      </c>
      <c r="B56" s="186"/>
      <c r="C56" s="186" t="s">
        <v>327</v>
      </c>
      <c r="D56" s="186" t="s">
        <v>327</v>
      </c>
      <c r="E56" s="186"/>
    </row>
    <row r="57" spans="1:5" x14ac:dyDescent="0.2">
      <c r="A57" s="185" t="s">
        <v>421</v>
      </c>
      <c r="B57" s="186"/>
      <c r="C57" s="186" t="s">
        <v>327</v>
      </c>
      <c r="D57" s="186" t="s">
        <v>327</v>
      </c>
      <c r="E57" s="186"/>
    </row>
    <row r="58" spans="1:5" x14ac:dyDescent="0.2">
      <c r="A58" s="185" t="s">
        <v>416</v>
      </c>
      <c r="B58" s="186"/>
      <c r="C58" s="186" t="s">
        <v>327</v>
      </c>
      <c r="D58" s="186" t="s">
        <v>327</v>
      </c>
      <c r="E58" s="186"/>
    </row>
    <row r="59" spans="1:5" x14ac:dyDescent="0.2">
      <c r="A59" s="185" t="s">
        <v>422</v>
      </c>
      <c r="B59" s="186"/>
      <c r="C59" s="186" t="s">
        <v>327</v>
      </c>
      <c r="D59" s="186" t="s">
        <v>327</v>
      </c>
      <c r="E59" s="186"/>
    </row>
    <row r="60" spans="1:5" x14ac:dyDescent="0.2">
      <c r="A60" s="185" t="s">
        <v>418</v>
      </c>
      <c r="B60" s="186"/>
      <c r="C60" s="186" t="s">
        <v>327</v>
      </c>
      <c r="D60" s="186" t="s">
        <v>327</v>
      </c>
      <c r="E60" s="186"/>
    </row>
    <row r="61" spans="1:5" x14ac:dyDescent="0.2">
      <c r="A61" s="185" t="s">
        <v>407</v>
      </c>
      <c r="B61" s="186"/>
      <c r="C61" s="186" t="s">
        <v>327</v>
      </c>
      <c r="D61" s="186" t="s">
        <v>327</v>
      </c>
      <c r="E61" s="186"/>
    </row>
    <row r="62" spans="1:5" x14ac:dyDescent="0.2">
      <c r="A62" s="185"/>
      <c r="B62" s="186"/>
      <c r="C62" s="186"/>
      <c r="D62" s="186"/>
      <c r="E62" s="186"/>
    </row>
    <row r="63" spans="1:5" x14ac:dyDescent="0.2">
      <c r="A63" s="185"/>
      <c r="B63" s="186"/>
      <c r="C63" s="186"/>
      <c r="D63" s="186"/>
      <c r="E63" s="186"/>
    </row>
    <row r="64" spans="1:5" x14ac:dyDescent="0.2">
      <c r="A64" s="185"/>
      <c r="B64" s="186"/>
      <c r="C64" s="186"/>
      <c r="D64" s="186"/>
      <c r="E64" s="186"/>
    </row>
    <row r="65" spans="1:5" x14ac:dyDescent="0.2">
      <c r="A65" s="271" t="s">
        <v>363</v>
      </c>
      <c r="B65" s="186"/>
      <c r="C65" s="186"/>
      <c r="D65" s="186"/>
      <c r="E65" s="186"/>
    </row>
    <row r="66" spans="1:5" x14ac:dyDescent="0.2">
      <c r="A66" s="185" t="s">
        <v>420</v>
      </c>
      <c r="B66" s="186"/>
      <c r="C66" s="186" t="s">
        <v>327</v>
      </c>
      <c r="D66" s="186" t="s">
        <v>327</v>
      </c>
      <c r="E66" s="186"/>
    </row>
    <row r="67" spans="1:5" x14ac:dyDescent="0.2">
      <c r="A67" s="185" t="s">
        <v>412</v>
      </c>
      <c r="B67" s="186"/>
      <c r="C67" s="186" t="s">
        <v>327</v>
      </c>
      <c r="D67" s="186" t="s">
        <v>327</v>
      </c>
      <c r="E67" s="186"/>
    </row>
    <row r="68" spans="1:5" x14ac:dyDescent="0.2">
      <c r="A68" s="185" t="s">
        <v>325</v>
      </c>
      <c r="B68" s="186"/>
      <c r="C68" s="186" t="s">
        <v>327</v>
      </c>
      <c r="D68" s="186" t="s">
        <v>327</v>
      </c>
      <c r="E68" s="186"/>
    </row>
    <row r="69" spans="1:5" x14ac:dyDescent="0.2">
      <c r="A69" s="185" t="s">
        <v>413</v>
      </c>
      <c r="B69" s="186"/>
      <c r="C69" s="186" t="s">
        <v>327</v>
      </c>
      <c r="D69" s="186" t="s">
        <v>327</v>
      </c>
      <c r="E69" s="186"/>
    </row>
    <row r="70" spans="1:5" x14ac:dyDescent="0.2">
      <c r="A70" s="185" t="s">
        <v>408</v>
      </c>
      <c r="B70" s="186"/>
      <c r="C70" s="186" t="s">
        <v>327</v>
      </c>
      <c r="D70" s="186" t="s">
        <v>327</v>
      </c>
      <c r="E70" s="186"/>
    </row>
    <row r="71" spans="1:5" x14ac:dyDescent="0.2">
      <c r="A71" s="185" t="s">
        <v>414</v>
      </c>
      <c r="B71" s="186"/>
      <c r="C71" s="186" t="s">
        <v>327</v>
      </c>
      <c r="D71" s="186" t="s">
        <v>327</v>
      </c>
      <c r="E71" s="186"/>
    </row>
    <row r="72" spans="1:5" x14ac:dyDescent="0.2">
      <c r="A72" s="185" t="s">
        <v>409</v>
      </c>
      <c r="B72" s="186"/>
      <c r="C72" s="186" t="s">
        <v>327</v>
      </c>
      <c r="D72" s="186" t="s">
        <v>327</v>
      </c>
      <c r="E72" s="186"/>
    </row>
    <row r="73" spans="1:5" x14ac:dyDescent="0.2">
      <c r="A73" s="185" t="s">
        <v>326</v>
      </c>
      <c r="B73" s="186"/>
      <c r="C73" s="186" t="s">
        <v>327</v>
      </c>
      <c r="D73" s="186" t="s">
        <v>327</v>
      </c>
      <c r="E73" s="186"/>
    </row>
    <row r="74" spans="1:5" x14ac:dyDescent="0.2">
      <c r="A74" s="185" t="s">
        <v>421</v>
      </c>
      <c r="B74" s="186"/>
      <c r="C74" s="186" t="s">
        <v>327</v>
      </c>
      <c r="D74" s="186" t="s">
        <v>327</v>
      </c>
      <c r="E74" s="186"/>
    </row>
    <row r="75" spans="1:5" x14ac:dyDescent="0.2">
      <c r="A75" s="185" t="s">
        <v>423</v>
      </c>
      <c r="B75" s="186"/>
      <c r="C75" s="186" t="s">
        <v>327</v>
      </c>
      <c r="D75" s="186" t="s">
        <v>327</v>
      </c>
      <c r="E75" s="186"/>
    </row>
    <row r="76" spans="1:5" x14ac:dyDescent="0.2">
      <c r="A76" s="185" t="s">
        <v>422</v>
      </c>
      <c r="B76" s="186"/>
      <c r="C76" s="186" t="s">
        <v>327</v>
      </c>
      <c r="D76" s="186" t="s">
        <v>327</v>
      </c>
      <c r="E76" s="186"/>
    </row>
    <row r="77" spans="1:5" x14ac:dyDescent="0.2">
      <c r="A77" s="185" t="s">
        <v>418</v>
      </c>
      <c r="B77" s="186"/>
      <c r="C77" s="186" t="s">
        <v>327</v>
      </c>
      <c r="D77" s="186" t="s">
        <v>327</v>
      </c>
      <c r="E77" s="186"/>
    </row>
    <row r="78" spans="1:5" x14ac:dyDescent="0.2">
      <c r="A78" s="185"/>
      <c r="B78" s="186"/>
      <c r="C78" s="186"/>
      <c r="D78" s="186"/>
      <c r="E78" s="186"/>
    </row>
    <row r="79" spans="1:5" x14ac:dyDescent="0.2">
      <c r="A79" s="185"/>
      <c r="B79" s="186"/>
      <c r="C79" s="186"/>
      <c r="D79" s="186"/>
      <c r="E79" s="186"/>
    </row>
    <row r="80" spans="1:5" x14ac:dyDescent="0.2">
      <c r="A80" s="271" t="s">
        <v>354</v>
      </c>
      <c r="B80" s="186"/>
      <c r="C80" s="186"/>
      <c r="D80" s="186"/>
      <c r="E80" s="186"/>
    </row>
    <row r="81" spans="1:5" x14ac:dyDescent="0.2">
      <c r="A81" s="185" t="s">
        <v>420</v>
      </c>
      <c r="B81" s="186"/>
      <c r="C81" s="186" t="s">
        <v>327</v>
      </c>
      <c r="D81" s="186" t="s">
        <v>327</v>
      </c>
      <c r="E81" s="186"/>
    </row>
    <row r="82" spans="1:5" x14ac:dyDescent="0.2">
      <c r="A82" s="185" t="s">
        <v>412</v>
      </c>
      <c r="B82" s="186"/>
      <c r="C82" s="186" t="s">
        <v>327</v>
      </c>
      <c r="D82" s="186" t="s">
        <v>327</v>
      </c>
      <c r="E82" s="186"/>
    </row>
    <row r="83" spans="1:5" x14ac:dyDescent="0.2">
      <c r="A83" s="185" t="s">
        <v>325</v>
      </c>
      <c r="B83" s="186"/>
      <c r="C83" s="186" t="s">
        <v>327</v>
      </c>
      <c r="D83" s="186" t="s">
        <v>327</v>
      </c>
      <c r="E83" s="186"/>
    </row>
    <row r="84" spans="1:5" x14ac:dyDescent="0.2">
      <c r="A84" s="185" t="s">
        <v>413</v>
      </c>
      <c r="B84" s="186"/>
      <c r="C84" s="186" t="s">
        <v>327</v>
      </c>
      <c r="D84" s="186" t="s">
        <v>327</v>
      </c>
      <c r="E84" s="186"/>
    </row>
    <row r="85" spans="1:5" x14ac:dyDescent="0.2">
      <c r="A85" s="185" t="s">
        <v>408</v>
      </c>
      <c r="B85" s="186"/>
      <c r="C85" s="186" t="s">
        <v>327</v>
      </c>
      <c r="D85" s="186" t="s">
        <v>327</v>
      </c>
      <c r="E85" s="186"/>
    </row>
    <row r="86" spans="1:5" x14ac:dyDescent="0.2">
      <c r="A86" s="185" t="s">
        <v>414</v>
      </c>
      <c r="B86" s="186"/>
      <c r="C86" s="186" t="s">
        <v>327</v>
      </c>
      <c r="D86" s="186" t="s">
        <v>327</v>
      </c>
      <c r="E86" s="186"/>
    </row>
    <row r="87" spans="1:5" x14ac:dyDescent="0.2">
      <c r="A87" s="185" t="s">
        <v>409</v>
      </c>
      <c r="B87" s="186"/>
      <c r="C87" s="186" t="s">
        <v>327</v>
      </c>
      <c r="D87" s="186" t="s">
        <v>327</v>
      </c>
      <c r="E87" s="186"/>
    </row>
    <row r="88" spans="1:5" x14ac:dyDescent="0.2">
      <c r="A88" s="185" t="s">
        <v>326</v>
      </c>
      <c r="B88" s="186"/>
      <c r="C88" s="186" t="s">
        <v>327</v>
      </c>
      <c r="D88" s="186" t="s">
        <v>327</v>
      </c>
      <c r="E88" s="186"/>
    </row>
    <row r="89" spans="1:5" x14ac:dyDescent="0.2">
      <c r="A89" s="185" t="s">
        <v>421</v>
      </c>
      <c r="B89" s="186"/>
      <c r="C89" s="186" t="s">
        <v>327</v>
      </c>
      <c r="D89" s="186" t="s">
        <v>327</v>
      </c>
      <c r="E89" s="186"/>
    </row>
    <row r="90" spans="1:5" x14ac:dyDescent="0.2">
      <c r="A90" s="185" t="s">
        <v>423</v>
      </c>
      <c r="B90" s="186"/>
      <c r="C90" s="186" t="s">
        <v>327</v>
      </c>
      <c r="D90" s="186" t="s">
        <v>327</v>
      </c>
      <c r="E90" s="186"/>
    </row>
    <row r="91" spans="1:5" x14ac:dyDescent="0.2">
      <c r="A91" s="185" t="s">
        <v>422</v>
      </c>
      <c r="B91" s="186"/>
      <c r="C91" s="186" t="s">
        <v>327</v>
      </c>
      <c r="D91" s="186" t="s">
        <v>327</v>
      </c>
      <c r="E91" s="186"/>
    </row>
    <row r="92" spans="1:5" x14ac:dyDescent="0.2">
      <c r="A92" s="185" t="s">
        <v>418</v>
      </c>
      <c r="B92" s="186"/>
      <c r="C92" s="186" t="s">
        <v>327</v>
      </c>
      <c r="D92" s="186" t="s">
        <v>327</v>
      </c>
      <c r="E92" s="186"/>
    </row>
    <row r="93" spans="1:5" x14ac:dyDescent="0.2">
      <c r="A93" s="185" t="s">
        <v>424</v>
      </c>
      <c r="B93" s="186"/>
      <c r="C93" s="193" t="s">
        <v>327</v>
      </c>
      <c r="D93" s="193" t="s">
        <v>327</v>
      </c>
      <c r="E93" s="186"/>
    </row>
    <row r="94" spans="1:5" x14ac:dyDescent="0.2">
      <c r="A94" s="185"/>
      <c r="B94" s="186"/>
      <c r="C94" s="186"/>
      <c r="D94" s="186"/>
      <c r="E94" s="186"/>
    </row>
    <row r="95" spans="1:5" x14ac:dyDescent="0.2">
      <c r="A95" s="185"/>
      <c r="B95" s="186"/>
      <c r="C95" s="186"/>
      <c r="D95" s="186"/>
      <c r="E95" s="186"/>
    </row>
    <row r="96" spans="1:5" x14ac:dyDescent="0.2">
      <c r="A96" s="271" t="s">
        <v>363</v>
      </c>
      <c r="B96" s="186"/>
      <c r="C96" s="186"/>
      <c r="D96" s="186"/>
      <c r="E96" s="186"/>
    </row>
    <row r="97" spans="1:5" x14ac:dyDescent="0.2">
      <c r="A97" s="185" t="s">
        <v>420</v>
      </c>
      <c r="B97" s="186"/>
      <c r="C97" s="186" t="s">
        <v>327</v>
      </c>
      <c r="D97" s="186" t="s">
        <v>327</v>
      </c>
      <c r="E97" s="186"/>
    </row>
    <row r="98" spans="1:5" x14ac:dyDescent="0.2">
      <c r="A98" s="185" t="s">
        <v>412</v>
      </c>
      <c r="B98" s="186"/>
      <c r="C98" s="186" t="s">
        <v>327</v>
      </c>
      <c r="D98" s="186" t="s">
        <v>327</v>
      </c>
      <c r="E98" s="186"/>
    </row>
    <row r="99" spans="1:5" x14ac:dyDescent="0.2">
      <c r="A99" s="185" t="s">
        <v>325</v>
      </c>
      <c r="B99" s="186"/>
      <c r="C99" s="186" t="s">
        <v>327</v>
      </c>
      <c r="D99" s="186" t="s">
        <v>327</v>
      </c>
      <c r="E99" s="186"/>
    </row>
    <row r="100" spans="1:5" x14ac:dyDescent="0.2">
      <c r="A100" s="185" t="s">
        <v>413</v>
      </c>
      <c r="B100" s="186"/>
      <c r="C100" s="186" t="s">
        <v>327</v>
      </c>
      <c r="D100" s="186" t="s">
        <v>327</v>
      </c>
      <c r="E100" s="186"/>
    </row>
    <row r="101" spans="1:5" x14ac:dyDescent="0.2">
      <c r="A101" s="185" t="s">
        <v>408</v>
      </c>
      <c r="B101" s="186"/>
      <c r="C101" s="186" t="s">
        <v>327</v>
      </c>
      <c r="D101" s="186" t="s">
        <v>327</v>
      </c>
      <c r="E101" s="186"/>
    </row>
    <row r="102" spans="1:5" x14ac:dyDescent="0.2">
      <c r="A102" s="185" t="s">
        <v>414</v>
      </c>
      <c r="B102" s="186"/>
      <c r="C102" s="186" t="s">
        <v>327</v>
      </c>
      <c r="D102" s="186" t="s">
        <v>327</v>
      </c>
      <c r="E102" s="186"/>
    </row>
    <row r="103" spans="1:5" x14ac:dyDescent="0.2">
      <c r="A103" s="185" t="s">
        <v>409</v>
      </c>
      <c r="B103" s="186"/>
      <c r="C103" s="186" t="s">
        <v>327</v>
      </c>
      <c r="D103" s="186" t="s">
        <v>327</v>
      </c>
      <c r="E103" s="186"/>
    </row>
    <row r="104" spans="1:5" x14ac:dyDescent="0.2">
      <c r="A104" s="185" t="s">
        <v>326</v>
      </c>
      <c r="B104" s="186"/>
      <c r="C104" s="186" t="s">
        <v>327</v>
      </c>
      <c r="D104" s="186" t="s">
        <v>327</v>
      </c>
      <c r="E104" s="186"/>
    </row>
    <row r="105" spans="1:5" x14ac:dyDescent="0.2">
      <c r="A105" s="185" t="s">
        <v>421</v>
      </c>
      <c r="B105" s="186"/>
      <c r="C105" s="186" t="s">
        <v>327</v>
      </c>
      <c r="D105" s="186" t="s">
        <v>327</v>
      </c>
      <c r="E105" s="186"/>
    </row>
    <row r="106" spans="1:5" x14ac:dyDescent="0.2">
      <c r="A106" s="185" t="s">
        <v>423</v>
      </c>
      <c r="B106" s="186"/>
      <c r="C106" s="186" t="s">
        <v>327</v>
      </c>
      <c r="D106" s="186" t="s">
        <v>327</v>
      </c>
      <c r="E106" s="186"/>
    </row>
    <row r="107" spans="1:5" x14ac:dyDescent="0.2">
      <c r="A107" s="185" t="s">
        <v>422</v>
      </c>
      <c r="B107" s="186"/>
      <c r="C107" s="186" t="s">
        <v>327</v>
      </c>
      <c r="D107" s="186" t="s">
        <v>327</v>
      </c>
      <c r="E107" s="186"/>
    </row>
    <row r="108" spans="1:5" x14ac:dyDescent="0.2">
      <c r="A108" s="185" t="s">
        <v>418</v>
      </c>
      <c r="B108" s="186"/>
      <c r="C108" s="186" t="s">
        <v>327</v>
      </c>
      <c r="D108" s="186" t="s">
        <v>327</v>
      </c>
      <c r="E108" s="186"/>
    </row>
    <row r="109" spans="1:5" x14ac:dyDescent="0.2">
      <c r="A109" s="185" t="s">
        <v>424</v>
      </c>
      <c r="B109" s="186"/>
      <c r="C109" s="186" t="s">
        <v>327</v>
      </c>
      <c r="D109" s="186" t="s">
        <v>327</v>
      </c>
      <c r="E109" s="186"/>
    </row>
    <row r="110" spans="1:5" x14ac:dyDescent="0.2">
      <c r="A110" s="185"/>
      <c r="B110" s="186"/>
      <c r="C110" s="186"/>
      <c r="D110" s="186"/>
      <c r="E110" s="186"/>
    </row>
    <row r="111" spans="1:5" x14ac:dyDescent="0.2">
      <c r="A111" s="271" t="s">
        <v>425</v>
      </c>
      <c r="B111" s="186"/>
      <c r="C111" s="186"/>
      <c r="D111" s="186"/>
      <c r="E111" s="186"/>
    </row>
    <row r="112" spans="1:5" x14ac:dyDescent="0.2">
      <c r="A112" s="185" t="s">
        <v>420</v>
      </c>
      <c r="B112" s="186"/>
      <c r="C112" s="186" t="s">
        <v>327</v>
      </c>
      <c r="D112" s="186" t="s">
        <v>327</v>
      </c>
      <c r="E112" s="186"/>
    </row>
    <row r="113" spans="1:5" x14ac:dyDescent="0.2">
      <c r="A113" s="185" t="s">
        <v>412</v>
      </c>
      <c r="B113" s="186"/>
      <c r="C113" s="186" t="s">
        <v>327</v>
      </c>
      <c r="D113" s="186" t="s">
        <v>327</v>
      </c>
      <c r="E113" s="186"/>
    </row>
    <row r="114" spans="1:5" x14ac:dyDescent="0.2">
      <c r="A114" s="185" t="s">
        <v>325</v>
      </c>
      <c r="B114" s="186"/>
      <c r="C114" s="186" t="s">
        <v>327</v>
      </c>
      <c r="D114" s="186" t="s">
        <v>327</v>
      </c>
      <c r="E114" s="186"/>
    </row>
    <row r="115" spans="1:5" x14ac:dyDescent="0.2">
      <c r="A115" s="185" t="s">
        <v>408</v>
      </c>
      <c r="B115" s="186"/>
      <c r="C115" s="186" t="s">
        <v>327</v>
      </c>
      <c r="D115" s="186" t="s">
        <v>327</v>
      </c>
      <c r="E115" s="186"/>
    </row>
    <row r="116" spans="1:5" x14ac:dyDescent="0.2">
      <c r="A116" s="185" t="s">
        <v>414</v>
      </c>
      <c r="B116" s="186"/>
      <c r="C116" s="186" t="s">
        <v>327</v>
      </c>
      <c r="D116" s="186" t="s">
        <v>327</v>
      </c>
      <c r="E116" s="186"/>
    </row>
    <row r="117" spans="1:5" x14ac:dyDescent="0.2">
      <c r="A117" s="185" t="s">
        <v>409</v>
      </c>
      <c r="B117" s="186"/>
      <c r="C117" s="186" t="s">
        <v>327</v>
      </c>
      <c r="D117" s="186" t="s">
        <v>327</v>
      </c>
      <c r="E117" s="186"/>
    </row>
    <row r="118" spans="1:5" x14ac:dyDescent="0.2">
      <c r="A118" s="185" t="s">
        <v>326</v>
      </c>
      <c r="B118" s="186"/>
      <c r="C118" s="186" t="s">
        <v>327</v>
      </c>
      <c r="D118" s="186" t="s">
        <v>327</v>
      </c>
      <c r="E118" s="186"/>
    </row>
    <row r="119" spans="1:5" x14ac:dyDescent="0.2">
      <c r="A119" s="185" t="s">
        <v>421</v>
      </c>
      <c r="B119" s="186"/>
      <c r="C119" s="186" t="s">
        <v>327</v>
      </c>
      <c r="D119" s="186" t="s">
        <v>327</v>
      </c>
      <c r="E119" s="186"/>
    </row>
    <row r="120" spans="1:5" x14ac:dyDescent="0.2">
      <c r="A120" s="185" t="s">
        <v>423</v>
      </c>
      <c r="B120" s="186"/>
      <c r="C120" s="186" t="s">
        <v>327</v>
      </c>
      <c r="D120" s="186" t="s">
        <v>327</v>
      </c>
      <c r="E120" s="186"/>
    </row>
    <row r="121" spans="1:5" x14ac:dyDescent="0.2">
      <c r="A121" s="185" t="s">
        <v>422</v>
      </c>
      <c r="B121" s="186"/>
      <c r="C121" s="186" t="s">
        <v>327</v>
      </c>
      <c r="D121" s="186" t="s">
        <v>327</v>
      </c>
      <c r="E121" s="186"/>
    </row>
    <row r="122" spans="1:5" x14ac:dyDescent="0.2">
      <c r="A122" s="185" t="s">
        <v>426</v>
      </c>
      <c r="B122" s="186"/>
      <c r="C122" s="186" t="s">
        <v>327</v>
      </c>
      <c r="D122" s="186" t="s">
        <v>327</v>
      </c>
      <c r="E122" s="186"/>
    </row>
    <row r="123" spans="1:5" x14ac:dyDescent="0.2">
      <c r="A123" s="185" t="s">
        <v>424</v>
      </c>
      <c r="B123" s="186"/>
      <c r="C123" s="186" t="s">
        <v>327</v>
      </c>
      <c r="D123" s="186" t="s">
        <v>327</v>
      </c>
      <c r="E123" s="186"/>
    </row>
    <row r="124" spans="1:5" x14ac:dyDescent="0.2">
      <c r="A124" s="185"/>
      <c r="B124" s="186"/>
      <c r="C124" s="186"/>
      <c r="D124" s="186"/>
      <c r="E124" s="186"/>
    </row>
    <row r="125" spans="1:5" x14ac:dyDescent="0.2">
      <c r="A125" s="185"/>
      <c r="B125" s="186"/>
      <c r="C125" s="186"/>
      <c r="D125" s="186"/>
      <c r="E125" s="186"/>
    </row>
    <row r="126" spans="1:5" x14ac:dyDescent="0.2">
      <c r="A126" s="185"/>
      <c r="B126" s="186"/>
      <c r="C126" s="186"/>
      <c r="D126" s="186"/>
      <c r="E126" s="186"/>
    </row>
    <row r="127" spans="1:5" x14ac:dyDescent="0.2">
      <c r="A127" s="185"/>
      <c r="B127" s="186"/>
      <c r="C127" s="186"/>
      <c r="D127" s="186"/>
      <c r="E127" s="186"/>
    </row>
    <row r="128" spans="1:5" x14ac:dyDescent="0.2">
      <c r="A128" s="185"/>
      <c r="B128" s="186"/>
      <c r="C128" s="186"/>
      <c r="D128" s="186"/>
      <c r="E128" s="186"/>
    </row>
    <row r="129" spans="1:5" x14ac:dyDescent="0.2">
      <c r="A129" s="185"/>
      <c r="B129" s="186"/>
      <c r="C129" s="186"/>
      <c r="D129" s="186"/>
      <c r="E129" s="186"/>
    </row>
    <row r="130" spans="1:5" x14ac:dyDescent="0.2">
      <c r="A130" s="185"/>
      <c r="B130" s="186"/>
      <c r="C130" s="186"/>
      <c r="D130" s="186"/>
      <c r="E130" s="186"/>
    </row>
    <row r="131" spans="1:5" x14ac:dyDescent="0.2">
      <c r="A131" s="185"/>
      <c r="B131" s="186"/>
      <c r="C131" s="186"/>
      <c r="D131" s="186"/>
      <c r="E131" s="186"/>
    </row>
    <row r="132" spans="1:5" x14ac:dyDescent="0.2">
      <c r="A132" s="185"/>
      <c r="B132" s="186"/>
      <c r="C132" s="186"/>
      <c r="D132" s="186"/>
      <c r="E132" s="186"/>
    </row>
    <row r="133" spans="1:5" x14ac:dyDescent="0.2">
      <c r="A133" s="185"/>
      <c r="B133" s="186"/>
      <c r="C133" s="186"/>
      <c r="D133" s="186"/>
      <c r="E133" s="186"/>
    </row>
    <row r="134" spans="1:5" x14ac:dyDescent="0.2">
      <c r="A134" s="185"/>
      <c r="B134" s="186"/>
      <c r="C134" s="186"/>
      <c r="D134" s="186"/>
      <c r="E134" s="186"/>
    </row>
    <row r="135" spans="1:5" x14ac:dyDescent="0.2">
      <c r="A135" s="185"/>
      <c r="B135" s="186"/>
      <c r="C135" s="186"/>
      <c r="D135" s="186"/>
      <c r="E135" s="186"/>
    </row>
    <row r="136" spans="1:5" x14ac:dyDescent="0.2">
      <c r="A136" s="185"/>
      <c r="B136" s="186"/>
      <c r="C136" s="186"/>
      <c r="D136" s="186"/>
      <c r="E136" s="186"/>
    </row>
    <row r="137" spans="1:5" x14ac:dyDescent="0.2">
      <c r="A137" s="185"/>
      <c r="B137" s="186"/>
      <c r="C137" s="186"/>
      <c r="D137" s="186"/>
      <c r="E137" s="186"/>
    </row>
    <row r="138" spans="1:5" x14ac:dyDescent="0.2">
      <c r="A138" s="185"/>
      <c r="B138" s="186"/>
      <c r="C138" s="186"/>
      <c r="D138" s="186"/>
      <c r="E138" s="186"/>
    </row>
    <row r="139" spans="1:5" x14ac:dyDescent="0.2">
      <c r="A139" s="185"/>
      <c r="B139" s="186"/>
      <c r="C139" s="186"/>
      <c r="D139" s="186"/>
      <c r="E139" s="186"/>
    </row>
    <row r="140" spans="1:5" x14ac:dyDescent="0.2">
      <c r="A140" s="185"/>
      <c r="B140" s="186"/>
      <c r="C140" s="186"/>
      <c r="D140" s="186"/>
      <c r="E140" s="186"/>
    </row>
    <row r="141" spans="1:5" x14ac:dyDescent="0.2">
      <c r="A141" s="185"/>
      <c r="B141" s="186"/>
      <c r="C141" s="186"/>
      <c r="D141" s="186"/>
      <c r="E141" s="186"/>
    </row>
    <row r="142" spans="1:5" x14ac:dyDescent="0.2">
      <c r="A142" s="185"/>
      <c r="B142" s="186"/>
      <c r="C142" s="186"/>
      <c r="D142" s="186"/>
      <c r="E142" s="186"/>
    </row>
    <row r="143" spans="1:5" x14ac:dyDescent="0.2">
      <c r="A143" s="185"/>
      <c r="B143" s="186"/>
      <c r="C143" s="186"/>
      <c r="D143" s="186"/>
      <c r="E143" s="186"/>
    </row>
    <row r="144" spans="1:5" x14ac:dyDescent="0.2">
      <c r="A144" s="185"/>
      <c r="B144" s="186"/>
      <c r="C144" s="186"/>
      <c r="D144" s="186"/>
      <c r="E144" s="186"/>
    </row>
    <row r="145" spans="1:5" x14ac:dyDescent="0.2">
      <c r="A145" s="185"/>
      <c r="B145" s="186"/>
      <c r="C145" s="186"/>
      <c r="D145" s="186"/>
      <c r="E145" s="186"/>
    </row>
    <row r="146" spans="1:5" x14ac:dyDescent="0.2">
      <c r="A146" s="185"/>
      <c r="B146" s="186"/>
      <c r="C146" s="186"/>
      <c r="D146" s="186"/>
      <c r="E146" s="186"/>
    </row>
    <row r="147" spans="1:5" x14ac:dyDescent="0.2">
      <c r="A147" s="185"/>
      <c r="B147" s="186"/>
      <c r="C147" s="186"/>
      <c r="D147" s="186"/>
      <c r="E147" s="186"/>
    </row>
    <row r="148" spans="1:5" x14ac:dyDescent="0.2">
      <c r="A148" s="185"/>
      <c r="B148" s="186"/>
      <c r="C148" s="186"/>
      <c r="D148" s="186"/>
      <c r="E148" s="186"/>
    </row>
    <row r="149" spans="1:5" x14ac:dyDescent="0.2">
      <c r="A149" s="185"/>
      <c r="B149" s="186"/>
      <c r="C149" s="186"/>
      <c r="D149" s="186"/>
      <c r="E149" s="186"/>
    </row>
    <row r="150" spans="1:5" x14ac:dyDescent="0.2">
      <c r="A150" s="185"/>
      <c r="B150" s="186"/>
      <c r="C150" s="186"/>
      <c r="D150" s="186"/>
      <c r="E150" s="186"/>
    </row>
    <row r="151" spans="1:5" x14ac:dyDescent="0.2">
      <c r="A151" s="185"/>
      <c r="B151" s="186"/>
      <c r="C151" s="186"/>
      <c r="D151" s="186"/>
      <c r="E151" s="186"/>
    </row>
    <row r="152" spans="1:5" x14ac:dyDescent="0.2">
      <c r="A152" s="185"/>
      <c r="B152" s="186"/>
      <c r="C152" s="186"/>
      <c r="D152" s="186"/>
      <c r="E152" s="186"/>
    </row>
    <row r="153" spans="1:5" x14ac:dyDescent="0.2">
      <c r="A153" s="185"/>
      <c r="B153" s="186"/>
      <c r="C153" s="186"/>
      <c r="D153" s="186"/>
      <c r="E153" s="186"/>
    </row>
    <row r="154" spans="1:5" x14ac:dyDescent="0.2">
      <c r="A154" s="185"/>
      <c r="B154" s="186"/>
      <c r="C154" s="186"/>
      <c r="D154" s="186"/>
      <c r="E154" s="186"/>
    </row>
    <row r="155" spans="1:5" x14ac:dyDescent="0.2">
      <c r="A155" s="185"/>
      <c r="B155" s="186"/>
      <c r="C155" s="186"/>
      <c r="D155" s="186"/>
      <c r="E155" s="186"/>
    </row>
    <row r="156" spans="1:5" x14ac:dyDescent="0.2">
      <c r="A156" s="185"/>
      <c r="B156" s="186"/>
      <c r="C156" s="186"/>
      <c r="D156" s="186"/>
      <c r="E156" s="186"/>
    </row>
    <row r="157" spans="1:5" x14ac:dyDescent="0.2">
      <c r="A157" s="185"/>
      <c r="B157" s="186"/>
      <c r="C157" s="186"/>
      <c r="D157" s="186"/>
      <c r="E157" s="186"/>
    </row>
    <row r="158" spans="1:5" x14ac:dyDescent="0.2">
      <c r="A158" s="185"/>
      <c r="B158" s="186"/>
      <c r="C158" s="186"/>
      <c r="D158" s="186"/>
      <c r="E158" s="186"/>
    </row>
    <row r="159" spans="1:5" x14ac:dyDescent="0.2">
      <c r="A159" s="185"/>
      <c r="B159" s="186"/>
      <c r="C159" s="186"/>
      <c r="D159" s="186"/>
      <c r="E159" s="186"/>
    </row>
    <row r="160" spans="1:5" x14ac:dyDescent="0.2">
      <c r="A160" s="185"/>
      <c r="B160" s="186"/>
      <c r="C160" s="186"/>
      <c r="D160" s="186"/>
      <c r="E160" s="186"/>
    </row>
    <row r="161" spans="1:5" x14ac:dyDescent="0.2">
      <c r="A161" s="185"/>
      <c r="B161" s="186"/>
      <c r="C161" s="186"/>
      <c r="D161" s="186"/>
      <c r="E161" s="186"/>
    </row>
    <row r="162" spans="1:5" x14ac:dyDescent="0.2">
      <c r="A162" s="185"/>
      <c r="B162" s="186"/>
      <c r="C162" s="186"/>
      <c r="D162" s="186"/>
      <c r="E162" s="186"/>
    </row>
    <row r="163" spans="1:5" x14ac:dyDescent="0.2">
      <c r="A163" s="185"/>
      <c r="B163" s="186"/>
      <c r="C163" s="186"/>
      <c r="D163" s="186"/>
      <c r="E163" s="186"/>
    </row>
    <row r="164" spans="1:5" x14ac:dyDescent="0.2">
      <c r="A164" s="185"/>
      <c r="B164" s="186"/>
      <c r="C164" s="186"/>
      <c r="D164" s="186"/>
      <c r="E164" s="186"/>
    </row>
    <row r="165" spans="1:5" x14ac:dyDescent="0.2">
      <c r="A165" s="185"/>
      <c r="B165" s="186"/>
      <c r="C165" s="186"/>
      <c r="D165" s="186"/>
      <c r="E165" s="186"/>
    </row>
    <row r="166" spans="1:5" x14ac:dyDescent="0.2">
      <c r="A166" s="185"/>
      <c r="B166" s="186"/>
      <c r="C166" s="186"/>
      <c r="D166" s="186"/>
      <c r="E166" s="186"/>
    </row>
    <row r="167" spans="1:5" x14ac:dyDescent="0.2">
      <c r="A167" s="185"/>
      <c r="B167" s="186"/>
      <c r="C167" s="186"/>
      <c r="D167" s="186"/>
      <c r="E167" s="186"/>
    </row>
    <row r="168" spans="1:5" x14ac:dyDescent="0.2">
      <c r="A168" s="185"/>
      <c r="B168" s="186"/>
      <c r="C168" s="186"/>
      <c r="D168" s="186"/>
      <c r="E168" s="186"/>
    </row>
    <row r="169" spans="1:5" x14ac:dyDescent="0.2">
      <c r="A169" s="185"/>
      <c r="B169" s="186"/>
      <c r="C169" s="186"/>
      <c r="D169" s="186"/>
      <c r="E169" s="186"/>
    </row>
    <row r="170" spans="1:5" x14ac:dyDescent="0.2">
      <c r="A170" s="185"/>
      <c r="B170" s="186"/>
      <c r="C170" s="186"/>
      <c r="D170" s="186"/>
      <c r="E170" s="186"/>
    </row>
    <row r="171" spans="1:5" x14ac:dyDescent="0.2">
      <c r="A171" s="185"/>
      <c r="B171" s="186"/>
      <c r="C171" s="186"/>
      <c r="D171" s="186"/>
      <c r="E171" s="186"/>
    </row>
    <row r="172" spans="1:5" x14ac:dyDescent="0.2">
      <c r="A172" s="185"/>
      <c r="B172" s="186"/>
      <c r="C172" s="186"/>
      <c r="D172" s="186"/>
      <c r="E172" s="186"/>
    </row>
    <row r="173" spans="1:5" x14ac:dyDescent="0.2">
      <c r="A173" s="185"/>
      <c r="B173" s="186"/>
      <c r="C173" s="186"/>
      <c r="D173" s="186"/>
      <c r="E173" s="186"/>
    </row>
    <row r="174" spans="1:5" x14ac:dyDescent="0.2">
      <c r="A174" s="185"/>
      <c r="B174" s="186"/>
      <c r="C174" s="186"/>
      <c r="D174" s="186"/>
      <c r="E174" s="186"/>
    </row>
    <row r="175" spans="1:5" x14ac:dyDescent="0.2">
      <c r="A175" s="185"/>
      <c r="B175" s="186"/>
      <c r="C175" s="186"/>
      <c r="D175" s="186"/>
      <c r="E175" s="186"/>
    </row>
    <row r="176" spans="1:5" x14ac:dyDescent="0.2">
      <c r="A176" s="185"/>
      <c r="B176" s="186"/>
      <c r="C176" s="186"/>
      <c r="D176" s="186"/>
      <c r="E176" s="186"/>
    </row>
    <row r="177" spans="1:5" x14ac:dyDescent="0.2">
      <c r="A177" s="185"/>
      <c r="B177" s="186"/>
      <c r="C177" s="186"/>
      <c r="D177" s="186"/>
      <c r="E177" s="186"/>
    </row>
    <row r="178" spans="1:5" x14ac:dyDescent="0.2">
      <c r="A178" s="185"/>
      <c r="B178" s="186"/>
      <c r="C178" s="186"/>
      <c r="D178" s="186"/>
      <c r="E178" s="186"/>
    </row>
    <row r="179" spans="1:5" x14ac:dyDescent="0.2">
      <c r="A179" s="185"/>
      <c r="B179" s="186"/>
      <c r="C179" s="186"/>
      <c r="D179" s="186"/>
      <c r="E179" s="186"/>
    </row>
    <row r="180" spans="1:5" x14ac:dyDescent="0.2">
      <c r="A180" s="185"/>
      <c r="B180" s="186"/>
      <c r="C180" s="186"/>
      <c r="D180" s="186"/>
      <c r="E180" s="186"/>
    </row>
    <row r="181" spans="1:5" x14ac:dyDescent="0.2">
      <c r="A181" s="185"/>
      <c r="B181" s="186"/>
      <c r="C181" s="186"/>
      <c r="D181" s="186"/>
      <c r="E181" s="186"/>
    </row>
    <row r="182" spans="1:5" x14ac:dyDescent="0.2">
      <c r="A182" s="185"/>
      <c r="B182" s="186"/>
      <c r="C182" s="186"/>
      <c r="D182" s="186"/>
      <c r="E182" s="186"/>
    </row>
    <row r="183" spans="1:5" x14ac:dyDescent="0.2">
      <c r="A183" s="185"/>
      <c r="B183" s="186"/>
      <c r="C183" s="186"/>
      <c r="D183" s="186"/>
      <c r="E183" s="186"/>
    </row>
    <row r="184" spans="1:5" x14ac:dyDescent="0.2">
      <c r="A184" s="185"/>
      <c r="B184" s="186"/>
      <c r="C184" s="186"/>
      <c r="D184" s="186"/>
      <c r="E184" s="186"/>
    </row>
    <row r="185" spans="1:5" x14ac:dyDescent="0.2">
      <c r="A185" s="185"/>
      <c r="B185" s="186"/>
      <c r="C185" s="186"/>
      <c r="D185" s="186"/>
      <c r="E185" s="186"/>
    </row>
    <row r="186" spans="1:5" x14ac:dyDescent="0.2">
      <c r="A186" s="185"/>
      <c r="B186" s="186"/>
      <c r="C186" s="186"/>
      <c r="D186" s="186"/>
      <c r="E186" s="186"/>
    </row>
    <row r="187" spans="1:5" x14ac:dyDescent="0.2">
      <c r="A187" s="185"/>
      <c r="B187" s="186"/>
      <c r="C187" s="186"/>
      <c r="D187" s="186"/>
      <c r="E187" s="186"/>
    </row>
    <row r="188" spans="1:5" x14ac:dyDescent="0.2">
      <c r="A188" s="185"/>
      <c r="B188" s="186"/>
      <c r="C188" s="186"/>
      <c r="D188" s="186"/>
      <c r="E188" s="186"/>
    </row>
    <row r="189" spans="1:5" x14ac:dyDescent="0.2">
      <c r="A189" s="185"/>
      <c r="B189" s="186"/>
      <c r="C189" s="186"/>
      <c r="D189" s="186"/>
      <c r="E189" s="186"/>
    </row>
    <row r="190" spans="1:5" x14ac:dyDescent="0.2">
      <c r="A190" s="185"/>
      <c r="B190" s="186"/>
      <c r="C190" s="186"/>
      <c r="D190" s="186"/>
      <c r="E190" s="186"/>
    </row>
    <row r="191" spans="1:5" x14ac:dyDescent="0.2">
      <c r="A191" s="185"/>
      <c r="B191" s="186"/>
      <c r="C191" s="186"/>
      <c r="D191" s="186"/>
      <c r="E191" s="186"/>
    </row>
    <row r="192" spans="1:5" x14ac:dyDescent="0.2">
      <c r="A192" s="185"/>
      <c r="B192" s="186"/>
      <c r="C192" s="186"/>
      <c r="D192" s="186"/>
      <c r="E192" s="186"/>
    </row>
    <row r="193" spans="1:5" x14ac:dyDescent="0.2">
      <c r="A193" s="185"/>
      <c r="B193" s="186"/>
      <c r="C193" s="186"/>
      <c r="D193" s="186"/>
      <c r="E193" s="186"/>
    </row>
    <row r="194" spans="1:5" x14ac:dyDescent="0.2">
      <c r="A194" s="185"/>
      <c r="B194" s="186"/>
      <c r="C194" s="186"/>
      <c r="D194" s="186"/>
      <c r="E194" s="186"/>
    </row>
    <row r="195" spans="1:5" x14ac:dyDescent="0.2">
      <c r="A195" s="185"/>
      <c r="B195" s="186"/>
      <c r="C195" s="186"/>
      <c r="D195" s="186"/>
      <c r="E195" s="186"/>
    </row>
    <row r="196" spans="1:5" x14ac:dyDescent="0.2">
      <c r="A196" s="185"/>
      <c r="B196" s="186"/>
      <c r="C196" s="186"/>
      <c r="D196" s="186"/>
      <c r="E196" s="186"/>
    </row>
    <row r="197" spans="1:5" x14ac:dyDescent="0.2">
      <c r="A197" s="185"/>
      <c r="B197" s="186"/>
      <c r="C197" s="186"/>
      <c r="D197" s="186"/>
      <c r="E197" s="186"/>
    </row>
    <row r="198" spans="1:5" x14ac:dyDescent="0.2">
      <c r="A198" s="185"/>
      <c r="B198" s="186"/>
      <c r="C198" s="186"/>
      <c r="D198" s="186"/>
      <c r="E198" s="186"/>
    </row>
    <row r="199" spans="1:5" x14ac:dyDescent="0.2">
      <c r="A199" s="185"/>
      <c r="B199" s="186"/>
      <c r="C199" s="186"/>
      <c r="D199" s="186"/>
      <c r="E199" s="186"/>
    </row>
    <row r="200" spans="1:5" x14ac:dyDescent="0.2">
      <c r="A200" s="185"/>
      <c r="B200" s="186"/>
      <c r="C200" s="186"/>
      <c r="D200" s="186"/>
      <c r="E200" s="186"/>
    </row>
    <row r="201" spans="1:5" x14ac:dyDescent="0.2">
      <c r="A201" s="185"/>
      <c r="B201" s="186"/>
      <c r="C201" s="186"/>
      <c r="D201" s="186"/>
      <c r="E201" s="186"/>
    </row>
    <row r="202" spans="1:5" x14ac:dyDescent="0.2">
      <c r="A202" s="185"/>
      <c r="B202" s="186"/>
      <c r="C202" s="186"/>
      <c r="D202" s="186"/>
      <c r="E202" s="186"/>
    </row>
    <row r="203" spans="1:5" x14ac:dyDescent="0.2">
      <c r="A203" s="185"/>
      <c r="B203" s="186"/>
      <c r="C203" s="186"/>
      <c r="D203" s="186"/>
      <c r="E203" s="186"/>
    </row>
    <row r="204" spans="1:5" x14ac:dyDescent="0.2">
      <c r="A204" s="185"/>
      <c r="B204" s="186"/>
      <c r="C204" s="186"/>
      <c r="D204" s="186"/>
      <c r="E204" s="186"/>
    </row>
    <row r="205" spans="1:5" x14ac:dyDescent="0.2">
      <c r="A205" s="185"/>
      <c r="B205" s="186"/>
      <c r="C205" s="186"/>
      <c r="D205" s="186"/>
      <c r="E205" s="186"/>
    </row>
    <row r="206" spans="1:5" x14ac:dyDescent="0.2">
      <c r="A206" s="185"/>
      <c r="B206" s="186"/>
      <c r="C206" s="186"/>
      <c r="D206" s="186"/>
      <c r="E206" s="186"/>
    </row>
    <row r="207" spans="1:5" x14ac:dyDescent="0.2">
      <c r="A207" s="185"/>
      <c r="B207" s="186"/>
      <c r="C207" s="186"/>
      <c r="D207" s="186"/>
      <c r="E207" s="186"/>
    </row>
    <row r="208" spans="1:5" x14ac:dyDescent="0.2">
      <c r="A208" s="185"/>
      <c r="B208" s="186"/>
      <c r="C208" s="186"/>
      <c r="D208" s="186"/>
      <c r="E208" s="186"/>
    </row>
    <row r="209" spans="1:5" x14ac:dyDescent="0.2">
      <c r="A209" s="185"/>
      <c r="B209" s="186"/>
      <c r="C209" s="186"/>
      <c r="D209" s="186"/>
      <c r="E209" s="186"/>
    </row>
    <row r="210" spans="1:5" x14ac:dyDescent="0.2">
      <c r="A210" s="185"/>
      <c r="B210" s="186"/>
      <c r="C210" s="186"/>
      <c r="D210" s="186"/>
      <c r="E210" s="186"/>
    </row>
    <row r="211" spans="1:5" x14ac:dyDescent="0.2">
      <c r="A211" s="185"/>
      <c r="B211" s="186"/>
      <c r="C211" s="186"/>
      <c r="D211" s="186"/>
      <c r="E211" s="186"/>
    </row>
    <row r="212" spans="1:5" x14ac:dyDescent="0.2">
      <c r="A212" s="185"/>
      <c r="B212" s="186"/>
      <c r="C212" s="186"/>
      <c r="D212" s="186"/>
      <c r="E212" s="186"/>
    </row>
    <row r="213" spans="1:5" x14ac:dyDescent="0.2">
      <c r="A213" s="185"/>
      <c r="B213" s="186"/>
      <c r="C213" s="186"/>
      <c r="D213" s="186"/>
      <c r="E213" s="186"/>
    </row>
    <row r="214" spans="1:5" x14ac:dyDescent="0.2">
      <c r="A214" s="185"/>
      <c r="B214" s="186"/>
      <c r="C214" s="186"/>
      <c r="D214" s="186"/>
      <c r="E214" s="186"/>
    </row>
    <row r="215" spans="1:5" x14ac:dyDescent="0.2">
      <c r="A215" s="185"/>
      <c r="B215" s="186"/>
      <c r="C215" s="186"/>
      <c r="D215" s="186"/>
      <c r="E215" s="186"/>
    </row>
    <row r="216" spans="1:5" x14ac:dyDescent="0.2">
      <c r="A216" s="185"/>
      <c r="B216" s="186"/>
      <c r="C216" s="186"/>
      <c r="D216" s="186"/>
      <c r="E216" s="186"/>
    </row>
    <row r="217" spans="1:5" x14ac:dyDescent="0.2">
      <c r="A217" s="185"/>
      <c r="B217" s="186"/>
      <c r="C217" s="186"/>
      <c r="D217" s="186"/>
      <c r="E217" s="186"/>
    </row>
    <row r="218" spans="1:5" x14ac:dyDescent="0.2">
      <c r="A218" s="185"/>
      <c r="B218" s="186"/>
      <c r="C218" s="186"/>
      <c r="D218" s="186"/>
      <c r="E218" s="186"/>
    </row>
    <row r="219" spans="1:5" x14ac:dyDescent="0.2">
      <c r="A219" s="185"/>
      <c r="B219" s="186"/>
      <c r="C219" s="186"/>
      <c r="D219" s="186"/>
      <c r="E219" s="186"/>
    </row>
    <row r="220" spans="1:5" x14ac:dyDescent="0.2">
      <c r="A220" s="185"/>
      <c r="B220" s="186"/>
      <c r="C220" s="186"/>
      <c r="D220" s="186"/>
      <c r="E220" s="186"/>
    </row>
    <row r="221" spans="1:5" x14ac:dyDescent="0.2">
      <c r="A221" s="185"/>
      <c r="B221" s="186"/>
      <c r="C221" s="186"/>
      <c r="D221" s="186"/>
      <c r="E221" s="186"/>
    </row>
    <row r="222" spans="1:5" x14ac:dyDescent="0.2">
      <c r="A222" s="185"/>
      <c r="B222" s="186"/>
      <c r="C222" s="186"/>
      <c r="D222" s="186"/>
      <c r="E222" s="186"/>
    </row>
    <row r="223" spans="1:5" x14ac:dyDescent="0.2">
      <c r="A223" s="185"/>
      <c r="B223" s="186"/>
      <c r="C223" s="186"/>
      <c r="D223" s="186"/>
      <c r="E223" s="186"/>
    </row>
    <row r="224" spans="1:5" x14ac:dyDescent="0.2">
      <c r="A224" s="185"/>
      <c r="B224" s="186"/>
      <c r="C224" s="186"/>
      <c r="D224" s="186"/>
      <c r="E224" s="186"/>
    </row>
    <row r="225" spans="1:5" x14ac:dyDescent="0.2">
      <c r="A225" s="185"/>
      <c r="B225" s="186"/>
      <c r="C225" s="186"/>
      <c r="D225" s="186"/>
      <c r="E225" s="186"/>
    </row>
    <row r="226" spans="1:5" x14ac:dyDescent="0.2">
      <c r="A226" s="185"/>
      <c r="B226" s="186"/>
      <c r="C226" s="186"/>
      <c r="D226" s="186"/>
      <c r="E226" s="186"/>
    </row>
    <row r="227" spans="1:5" x14ac:dyDescent="0.2">
      <c r="A227" s="185"/>
      <c r="B227" s="186"/>
      <c r="C227" s="186"/>
      <c r="D227" s="186"/>
      <c r="E227" s="186"/>
    </row>
    <row r="228" spans="1:5" x14ac:dyDescent="0.2">
      <c r="A228" s="185"/>
      <c r="B228" s="186"/>
      <c r="C228" s="186"/>
      <c r="D228" s="186"/>
      <c r="E228" s="186"/>
    </row>
    <row r="229" spans="1:5" x14ac:dyDescent="0.2">
      <c r="A229" s="185"/>
      <c r="B229" s="186"/>
      <c r="C229" s="186"/>
      <c r="D229" s="186"/>
      <c r="E229" s="186"/>
    </row>
    <row r="230" spans="1:5" x14ac:dyDescent="0.2">
      <c r="A230" s="185"/>
      <c r="B230" s="186"/>
      <c r="C230" s="186"/>
      <c r="D230" s="186"/>
      <c r="E230" s="186"/>
    </row>
    <row r="231" spans="1:5" x14ac:dyDescent="0.2">
      <c r="A231" s="185"/>
      <c r="B231" s="186"/>
      <c r="C231" s="186"/>
      <c r="D231" s="186"/>
      <c r="E231" s="186"/>
    </row>
    <row r="232" spans="1:5" x14ac:dyDescent="0.2">
      <c r="A232" s="185"/>
      <c r="B232" s="186"/>
      <c r="C232" s="186"/>
      <c r="D232" s="186"/>
      <c r="E232" s="186"/>
    </row>
    <row r="233" spans="1:5" x14ac:dyDescent="0.2">
      <c r="A233" s="185"/>
      <c r="B233" s="186"/>
      <c r="C233" s="186"/>
      <c r="D233" s="186"/>
      <c r="E233" s="186"/>
    </row>
    <row r="234" spans="1:5" x14ac:dyDescent="0.2">
      <c r="A234" s="185"/>
      <c r="B234" s="186"/>
      <c r="C234" s="186"/>
      <c r="D234" s="186"/>
      <c r="E234" s="186"/>
    </row>
    <row r="235" spans="1:5" x14ac:dyDescent="0.2">
      <c r="A235" s="185"/>
      <c r="B235" s="186"/>
      <c r="C235" s="186"/>
      <c r="D235" s="186"/>
      <c r="E235" s="186"/>
    </row>
    <row r="236" spans="1:5" x14ac:dyDescent="0.2">
      <c r="A236" s="185"/>
      <c r="B236" s="186"/>
      <c r="C236" s="186"/>
      <c r="D236" s="186"/>
      <c r="E236" s="186"/>
    </row>
    <row r="237" spans="1:5" x14ac:dyDescent="0.2">
      <c r="A237" s="185"/>
      <c r="B237" s="186"/>
      <c r="C237" s="186"/>
      <c r="D237" s="186"/>
      <c r="E237" s="186"/>
    </row>
    <row r="238" spans="1:5" x14ac:dyDescent="0.2">
      <c r="A238" s="185"/>
      <c r="B238" s="186"/>
      <c r="C238" s="186"/>
      <c r="D238" s="186"/>
      <c r="E238" s="186"/>
    </row>
    <row r="239" spans="1:5" x14ac:dyDescent="0.2">
      <c r="A239" s="185"/>
      <c r="B239" s="186"/>
      <c r="C239" s="186"/>
      <c r="D239" s="186"/>
      <c r="E239" s="186"/>
    </row>
    <row r="240" spans="1:5" x14ac:dyDescent="0.2">
      <c r="A240" s="185"/>
      <c r="B240" s="186"/>
      <c r="C240" s="186"/>
      <c r="D240" s="186"/>
      <c r="E240" s="186"/>
    </row>
    <row r="241" spans="1:5" x14ac:dyDescent="0.2">
      <c r="A241" s="185"/>
      <c r="B241" s="186"/>
      <c r="C241" s="186"/>
      <c r="D241" s="186"/>
      <c r="E241" s="186"/>
    </row>
    <row r="242" spans="1:5" x14ac:dyDescent="0.2">
      <c r="A242" s="185"/>
      <c r="B242" s="186"/>
      <c r="C242" s="186"/>
      <c r="D242" s="186"/>
      <c r="E242" s="186"/>
    </row>
    <row r="243" spans="1:5" x14ac:dyDescent="0.2">
      <c r="A243" s="185"/>
      <c r="B243" s="186"/>
      <c r="C243" s="186"/>
      <c r="D243" s="186"/>
      <c r="E243" s="186"/>
    </row>
    <row r="244" spans="1:5" x14ac:dyDescent="0.2">
      <c r="A244" s="185"/>
      <c r="B244" s="186"/>
      <c r="C244" s="186"/>
      <c r="D244" s="186"/>
      <c r="E244" s="186"/>
    </row>
    <row r="245" spans="1:5" x14ac:dyDescent="0.2">
      <c r="A245" s="185"/>
      <c r="B245" s="186"/>
      <c r="C245" s="186"/>
      <c r="D245" s="186"/>
      <c r="E245" s="186"/>
    </row>
    <row r="246" spans="1:5" x14ac:dyDescent="0.2">
      <c r="A246" s="185"/>
      <c r="B246" s="186"/>
      <c r="C246" s="186"/>
      <c r="D246" s="186"/>
      <c r="E246" s="186"/>
    </row>
    <row r="247" spans="1:5" x14ac:dyDescent="0.2">
      <c r="A247" s="185"/>
      <c r="B247" s="186"/>
      <c r="C247" s="186"/>
      <c r="D247" s="186"/>
      <c r="E247" s="186"/>
    </row>
    <row r="248" spans="1:5" x14ac:dyDescent="0.2">
      <c r="A248" s="185"/>
      <c r="B248" s="186"/>
      <c r="C248" s="186"/>
      <c r="D248" s="186"/>
      <c r="E248" s="186"/>
    </row>
    <row r="249" spans="1:5" x14ac:dyDescent="0.2">
      <c r="A249" s="185"/>
      <c r="B249" s="186"/>
      <c r="C249" s="186"/>
      <c r="D249" s="186"/>
      <c r="E249" s="186"/>
    </row>
    <row r="250" spans="1:5" x14ac:dyDescent="0.2">
      <c r="A250" s="185"/>
      <c r="B250" s="186"/>
      <c r="C250" s="186"/>
      <c r="D250" s="186"/>
      <c r="E250" s="186"/>
    </row>
    <row r="251" spans="1:5" x14ac:dyDescent="0.2">
      <c r="A251" s="185"/>
      <c r="B251" s="186"/>
      <c r="C251" s="186"/>
      <c r="D251" s="186"/>
      <c r="E251" s="186"/>
    </row>
    <row r="252" spans="1:5" x14ac:dyDescent="0.2">
      <c r="A252" s="185"/>
      <c r="B252" s="186"/>
      <c r="C252" s="186"/>
      <c r="D252" s="186"/>
      <c r="E252" s="186"/>
    </row>
    <row r="253" spans="1:5" x14ac:dyDescent="0.2">
      <c r="A253" s="185"/>
      <c r="B253" s="186"/>
      <c r="C253" s="186"/>
      <c r="D253" s="186"/>
      <c r="E253" s="186"/>
    </row>
    <row r="254" spans="1:5" x14ac:dyDescent="0.2">
      <c r="A254" s="185"/>
      <c r="B254" s="186"/>
      <c r="C254" s="186"/>
      <c r="D254" s="186"/>
      <c r="E254" s="186"/>
    </row>
    <row r="255" spans="1:5" x14ac:dyDescent="0.2">
      <c r="A255" s="185"/>
      <c r="B255" s="186"/>
      <c r="C255" s="186"/>
      <c r="D255" s="186"/>
      <c r="E255" s="186"/>
    </row>
    <row r="256" spans="1:5" x14ac:dyDescent="0.2">
      <c r="A256" s="185"/>
      <c r="B256" s="186"/>
      <c r="C256" s="186"/>
      <c r="D256" s="186"/>
      <c r="E256" s="186"/>
    </row>
    <row r="257" spans="1:5" x14ac:dyDescent="0.2">
      <c r="A257" s="185"/>
      <c r="B257" s="186"/>
      <c r="C257" s="186"/>
      <c r="D257" s="186"/>
      <c r="E257" s="186"/>
    </row>
    <row r="258" spans="1:5" x14ac:dyDescent="0.2">
      <c r="A258" s="185"/>
      <c r="B258" s="186"/>
      <c r="C258" s="186"/>
      <c r="D258" s="186"/>
      <c r="E258" s="186"/>
    </row>
    <row r="259" spans="1:5" x14ac:dyDescent="0.2">
      <c r="A259" s="185"/>
      <c r="B259" s="186"/>
      <c r="C259" s="186"/>
      <c r="D259" s="186"/>
      <c r="E259" s="186"/>
    </row>
    <row r="260" spans="1:5" x14ac:dyDescent="0.2">
      <c r="A260" s="185"/>
      <c r="B260" s="186"/>
      <c r="C260" s="186"/>
      <c r="D260" s="186"/>
      <c r="E260" s="186"/>
    </row>
    <row r="261" spans="1:5" x14ac:dyDescent="0.2">
      <c r="A261" s="185"/>
      <c r="B261" s="186"/>
      <c r="C261" s="186"/>
      <c r="D261" s="186"/>
      <c r="E261" s="186"/>
    </row>
    <row r="262" spans="1:5" x14ac:dyDescent="0.2">
      <c r="A262" s="185"/>
      <c r="B262" s="186"/>
      <c r="C262" s="186"/>
      <c r="D262" s="186"/>
      <c r="E262" s="186"/>
    </row>
    <row r="263" spans="1:5" x14ac:dyDescent="0.2">
      <c r="A263" s="185"/>
      <c r="B263" s="186"/>
      <c r="C263" s="186"/>
      <c r="D263" s="186"/>
      <c r="E263" s="186"/>
    </row>
    <row r="264" spans="1:5" x14ac:dyDescent="0.2">
      <c r="A264" s="185"/>
      <c r="B264" s="186"/>
      <c r="C264" s="186"/>
      <c r="D264" s="186"/>
      <c r="E264" s="186"/>
    </row>
    <row r="265" spans="1:5" x14ac:dyDescent="0.2">
      <c r="A265" s="185"/>
      <c r="B265" s="186"/>
      <c r="C265" s="186"/>
      <c r="D265" s="186"/>
      <c r="E265" s="186"/>
    </row>
    <row r="266" spans="1:5" x14ac:dyDescent="0.2">
      <c r="A266" s="185"/>
      <c r="B266" s="186"/>
      <c r="C266" s="186"/>
      <c r="D266" s="186"/>
      <c r="E266" s="186"/>
    </row>
    <row r="267" spans="1:5" x14ac:dyDescent="0.2">
      <c r="A267" s="185"/>
      <c r="B267" s="186"/>
      <c r="C267" s="186"/>
      <c r="D267" s="186"/>
      <c r="E267" s="186"/>
    </row>
    <row r="268" spans="1:5" x14ac:dyDescent="0.2">
      <c r="A268" s="185"/>
      <c r="B268" s="186"/>
      <c r="C268" s="186"/>
      <c r="D268" s="186"/>
      <c r="E268" s="186"/>
    </row>
    <row r="269" spans="1:5" x14ac:dyDescent="0.2">
      <c r="A269" s="185"/>
      <c r="B269" s="186"/>
      <c r="C269" s="186"/>
      <c r="D269" s="186"/>
      <c r="E269" s="186"/>
    </row>
    <row r="270" spans="1:5" x14ac:dyDescent="0.2">
      <c r="A270" s="185"/>
      <c r="B270" s="186"/>
      <c r="C270" s="186"/>
      <c r="D270" s="186"/>
      <c r="E270" s="186"/>
    </row>
    <row r="271" spans="1:5" x14ac:dyDescent="0.2">
      <c r="A271" s="185"/>
      <c r="B271" s="186"/>
      <c r="C271" s="186"/>
      <c r="D271" s="186"/>
      <c r="E271" s="186"/>
    </row>
    <row r="272" spans="1:5" x14ac:dyDescent="0.2">
      <c r="A272" s="185"/>
      <c r="B272" s="186"/>
      <c r="C272" s="186"/>
      <c r="D272" s="186"/>
      <c r="E272" s="186"/>
    </row>
    <row r="273" spans="1:5" x14ac:dyDescent="0.2">
      <c r="A273" s="185"/>
      <c r="B273" s="186"/>
      <c r="C273" s="186"/>
      <c r="D273" s="186"/>
      <c r="E273" s="186"/>
    </row>
    <row r="274" spans="1:5" x14ac:dyDescent="0.2">
      <c r="A274" s="185"/>
      <c r="B274" s="186"/>
      <c r="C274" s="186"/>
      <c r="D274" s="186"/>
      <c r="E274" s="186"/>
    </row>
    <row r="275" spans="1:5" x14ac:dyDescent="0.2">
      <c r="A275" s="185"/>
      <c r="B275" s="186"/>
      <c r="C275" s="186"/>
      <c r="D275" s="186"/>
      <c r="E275" s="186"/>
    </row>
    <row r="276" spans="1:5" x14ac:dyDescent="0.2">
      <c r="A276" s="185"/>
      <c r="B276" s="186"/>
      <c r="C276" s="186"/>
      <c r="D276" s="186"/>
      <c r="E276" s="186"/>
    </row>
    <row r="277" spans="1:5" x14ac:dyDescent="0.2">
      <c r="A277" s="185"/>
      <c r="B277" s="186"/>
      <c r="C277" s="186"/>
      <c r="D277" s="186"/>
      <c r="E277" s="186"/>
    </row>
    <row r="278" spans="1:5" x14ac:dyDescent="0.2">
      <c r="A278" s="185"/>
      <c r="B278" s="186"/>
      <c r="C278" s="186"/>
      <c r="D278" s="186"/>
      <c r="E278" s="186"/>
    </row>
    <row r="279" spans="1:5" x14ac:dyDescent="0.2">
      <c r="A279" s="185"/>
      <c r="B279" s="186"/>
      <c r="C279" s="186"/>
      <c r="D279" s="186"/>
      <c r="E279" s="186"/>
    </row>
    <row r="280" spans="1:5" x14ac:dyDescent="0.2">
      <c r="A280" s="185"/>
      <c r="B280" s="186"/>
      <c r="C280" s="186"/>
      <c r="D280" s="186"/>
      <c r="E280" s="186"/>
    </row>
    <row r="281" spans="1:5" x14ac:dyDescent="0.2">
      <c r="A281" s="185"/>
      <c r="B281" s="186"/>
      <c r="C281" s="186"/>
      <c r="D281" s="186"/>
      <c r="E281" s="186"/>
    </row>
    <row r="282" spans="1:5" x14ac:dyDescent="0.2">
      <c r="A282" s="185"/>
      <c r="B282" s="186"/>
      <c r="C282" s="186"/>
      <c r="D282" s="186"/>
      <c r="E282" s="186"/>
    </row>
    <row r="283" spans="1:5" x14ac:dyDescent="0.2">
      <c r="A283" s="185"/>
      <c r="B283" s="186"/>
      <c r="C283" s="186"/>
      <c r="D283" s="186"/>
      <c r="E283" s="186"/>
    </row>
    <row r="284" spans="1:5" x14ac:dyDescent="0.2">
      <c r="A284" s="185"/>
      <c r="B284" s="186"/>
      <c r="C284" s="186"/>
      <c r="D284" s="186"/>
      <c r="E284" s="186"/>
    </row>
    <row r="285" spans="1:5" x14ac:dyDescent="0.2">
      <c r="A285" s="185"/>
      <c r="B285" s="186"/>
      <c r="C285" s="186"/>
      <c r="D285" s="186"/>
      <c r="E285" s="186"/>
    </row>
    <row r="286" spans="1:5" x14ac:dyDescent="0.2">
      <c r="A286" s="185"/>
      <c r="B286" s="186"/>
      <c r="C286" s="186"/>
      <c r="D286" s="186"/>
      <c r="E286" s="186"/>
    </row>
    <row r="287" spans="1:5" x14ac:dyDescent="0.2">
      <c r="A287" s="185"/>
      <c r="B287" s="186"/>
      <c r="C287" s="186"/>
      <c r="D287" s="186"/>
      <c r="E287" s="186"/>
    </row>
    <row r="288" spans="1:5" x14ac:dyDescent="0.2">
      <c r="A288" s="185"/>
      <c r="B288" s="186"/>
      <c r="C288" s="186"/>
      <c r="D288" s="186"/>
      <c r="E288" s="186"/>
    </row>
    <row r="289" spans="1:5" x14ac:dyDescent="0.2">
      <c r="A289" s="185"/>
      <c r="B289" s="186"/>
      <c r="C289" s="186"/>
      <c r="D289" s="186"/>
      <c r="E289" s="186"/>
    </row>
    <row r="290" spans="1:5" x14ac:dyDescent="0.2">
      <c r="A290" s="185"/>
      <c r="B290" s="186"/>
      <c r="C290" s="186"/>
      <c r="D290" s="186"/>
      <c r="E290" s="186"/>
    </row>
    <row r="291" spans="1:5" x14ac:dyDescent="0.2">
      <c r="A291" s="185"/>
      <c r="B291" s="186"/>
      <c r="C291" s="186"/>
      <c r="D291" s="186"/>
      <c r="E291" s="186"/>
    </row>
    <row r="292" spans="1:5" x14ac:dyDescent="0.2">
      <c r="A292" s="185"/>
      <c r="B292" s="186"/>
      <c r="C292" s="186"/>
      <c r="D292" s="186"/>
      <c r="E292" s="186"/>
    </row>
    <row r="293" spans="1:5" x14ac:dyDescent="0.2">
      <c r="A293" s="185"/>
      <c r="B293" s="186"/>
      <c r="C293" s="186"/>
      <c r="D293" s="186"/>
      <c r="E293" s="186"/>
    </row>
    <row r="294" spans="1:5" x14ac:dyDescent="0.2">
      <c r="A294" s="185"/>
      <c r="B294" s="186"/>
      <c r="C294" s="186"/>
      <c r="D294" s="186"/>
      <c r="E294" s="186"/>
    </row>
    <row r="295" spans="1:5" x14ac:dyDescent="0.2">
      <c r="A295" s="185"/>
      <c r="B295" s="186"/>
      <c r="C295" s="186"/>
      <c r="D295" s="186"/>
      <c r="E295" s="186"/>
    </row>
    <row r="296" spans="1:5" x14ac:dyDescent="0.2">
      <c r="A296" s="185"/>
      <c r="B296" s="186"/>
      <c r="C296" s="186"/>
      <c r="D296" s="186"/>
      <c r="E296" s="186"/>
    </row>
    <row r="297" spans="1:5" x14ac:dyDescent="0.2">
      <c r="A297" s="185"/>
      <c r="B297" s="186"/>
      <c r="C297" s="186"/>
      <c r="D297" s="186"/>
      <c r="E297" s="186"/>
    </row>
    <row r="298" spans="1:5" x14ac:dyDescent="0.2">
      <c r="A298" s="185"/>
      <c r="B298" s="186"/>
      <c r="C298" s="186"/>
      <c r="D298" s="186"/>
      <c r="E298" s="186"/>
    </row>
    <row r="299" spans="1:5" x14ac:dyDescent="0.2">
      <c r="A299" s="185"/>
      <c r="B299" s="186"/>
      <c r="C299" s="186"/>
      <c r="D299" s="186"/>
      <c r="E299" s="186"/>
    </row>
    <row r="300" spans="1:5" x14ac:dyDescent="0.2">
      <c r="A300" s="185"/>
      <c r="B300" s="186"/>
      <c r="C300" s="186"/>
      <c r="D300" s="186"/>
      <c r="E300" s="186"/>
    </row>
    <row r="301" spans="1:5" x14ac:dyDescent="0.2">
      <c r="A301" s="185"/>
      <c r="B301" s="186"/>
      <c r="C301" s="186"/>
      <c r="D301" s="186"/>
      <c r="E301" s="186"/>
    </row>
    <row r="302" spans="1:5" x14ac:dyDescent="0.2">
      <c r="A302" s="185"/>
      <c r="B302" s="186"/>
      <c r="C302" s="186"/>
      <c r="D302" s="186"/>
      <c r="E302" s="186"/>
    </row>
    <row r="303" spans="1:5" x14ac:dyDescent="0.2">
      <c r="A303" s="185"/>
      <c r="B303" s="186"/>
      <c r="C303" s="186"/>
      <c r="D303" s="186"/>
      <c r="E303" s="186"/>
    </row>
    <row r="304" spans="1:5" x14ac:dyDescent="0.2">
      <c r="A304" s="185"/>
      <c r="B304" s="186"/>
      <c r="C304" s="186"/>
      <c r="D304" s="186"/>
      <c r="E304" s="186"/>
    </row>
    <row r="305" spans="1:5" x14ac:dyDescent="0.2">
      <c r="A305" s="185"/>
      <c r="B305" s="186"/>
      <c r="C305" s="186"/>
      <c r="D305" s="186"/>
      <c r="E305" s="186"/>
    </row>
    <row r="306" spans="1:5" x14ac:dyDescent="0.2">
      <c r="A306" s="185"/>
      <c r="B306" s="186"/>
      <c r="C306" s="186"/>
      <c r="D306" s="186"/>
      <c r="E306" s="186"/>
    </row>
    <row r="307" spans="1:5" x14ac:dyDescent="0.2">
      <c r="A307" s="185"/>
      <c r="B307" s="186"/>
      <c r="C307" s="186"/>
      <c r="D307" s="186"/>
      <c r="E307" s="186"/>
    </row>
    <row r="308" spans="1:5" x14ac:dyDescent="0.2">
      <c r="A308" s="185"/>
      <c r="B308" s="186"/>
      <c r="C308" s="186"/>
      <c r="D308" s="186"/>
      <c r="E308" s="186"/>
    </row>
    <row r="309" spans="1:5" x14ac:dyDescent="0.2">
      <c r="A309" s="185"/>
      <c r="B309" s="186"/>
      <c r="C309" s="186"/>
      <c r="D309" s="186"/>
      <c r="E309" s="186"/>
    </row>
    <row r="310" spans="1:5" x14ac:dyDescent="0.2">
      <c r="A310" s="185"/>
      <c r="B310" s="186"/>
      <c r="C310" s="186"/>
      <c r="D310" s="186"/>
      <c r="E310" s="186"/>
    </row>
    <row r="311" spans="1:5" x14ac:dyDescent="0.2">
      <c r="A311" s="185"/>
      <c r="B311" s="186"/>
      <c r="C311" s="186"/>
      <c r="D311" s="186"/>
      <c r="E311" s="186"/>
    </row>
    <row r="312" spans="1:5" x14ac:dyDescent="0.2">
      <c r="A312" s="185"/>
      <c r="B312" s="186"/>
      <c r="C312" s="186"/>
      <c r="D312" s="186"/>
      <c r="E312" s="186"/>
    </row>
    <row r="313" spans="1:5" x14ac:dyDescent="0.2">
      <c r="A313" s="185"/>
      <c r="B313" s="186"/>
      <c r="C313" s="186"/>
      <c r="D313" s="186"/>
      <c r="E313" s="186"/>
    </row>
    <row r="314" spans="1:5" x14ac:dyDescent="0.2">
      <c r="A314" s="185"/>
      <c r="B314" s="186"/>
      <c r="C314" s="186"/>
      <c r="D314" s="186"/>
      <c r="E314" s="186"/>
    </row>
    <row r="315" spans="1:5" x14ac:dyDescent="0.2">
      <c r="A315" s="185"/>
      <c r="B315" s="186"/>
      <c r="C315" s="186"/>
      <c r="D315" s="186"/>
      <c r="E315" s="186"/>
    </row>
    <row r="316" spans="1:5" x14ac:dyDescent="0.2">
      <c r="A316" s="185"/>
      <c r="B316" s="186"/>
      <c r="C316" s="186"/>
      <c r="D316" s="186"/>
      <c r="E316" s="186"/>
    </row>
    <row r="317" spans="1:5" x14ac:dyDescent="0.2">
      <c r="A317" s="185"/>
      <c r="B317" s="186"/>
      <c r="C317" s="186"/>
      <c r="D317" s="186"/>
      <c r="E317" s="186"/>
    </row>
    <row r="318" spans="1:5" x14ac:dyDescent="0.2">
      <c r="A318" s="185"/>
      <c r="B318" s="186"/>
      <c r="C318" s="186"/>
      <c r="D318" s="186"/>
      <c r="E318" s="186"/>
    </row>
    <row r="319" spans="1:5" x14ac:dyDescent="0.2">
      <c r="A319" s="185"/>
      <c r="B319" s="186"/>
      <c r="C319" s="186"/>
      <c r="D319" s="186"/>
      <c r="E319" s="186"/>
    </row>
    <row r="320" spans="1:5" x14ac:dyDescent="0.2">
      <c r="A320" s="185"/>
      <c r="B320" s="186"/>
      <c r="C320" s="186"/>
      <c r="D320" s="186"/>
      <c r="E320" s="186"/>
    </row>
    <row r="321" spans="1:5" x14ac:dyDescent="0.2">
      <c r="A321" s="185"/>
      <c r="B321" s="186"/>
      <c r="C321" s="186"/>
      <c r="D321" s="186"/>
      <c r="E321" s="186"/>
    </row>
    <row r="322" spans="1:5" x14ac:dyDescent="0.2">
      <c r="A322" s="185"/>
      <c r="B322" s="186"/>
      <c r="C322" s="186"/>
      <c r="D322" s="186"/>
      <c r="E322" s="186"/>
    </row>
  </sheetData>
  <mergeCells count="3">
    <mergeCell ref="A2:E2"/>
    <mergeCell ref="B4:E4"/>
    <mergeCell ref="A1:E1"/>
  </mergeCells>
  <pageMargins left="0.7" right="0.7" top="0.75" bottom="0.75" header="0.3" footer="0.3"/>
  <pageSetup scale="84"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election activeCell="A15" sqref="A15:B15"/>
    </sheetView>
  </sheetViews>
  <sheetFormatPr defaultRowHeight="12.75" x14ac:dyDescent="0.2"/>
  <cols>
    <col min="1" max="1" width="33.7109375" customWidth="1"/>
    <col min="2" max="2" width="36.140625" customWidth="1"/>
  </cols>
  <sheetData>
    <row r="1" spans="1:7" ht="18" x14ac:dyDescent="0.25">
      <c r="A1" s="326" t="s">
        <v>234</v>
      </c>
      <c r="B1" s="326"/>
      <c r="C1" s="23"/>
      <c r="D1" s="23"/>
      <c r="E1" s="23"/>
    </row>
    <row r="2" spans="1:7" x14ac:dyDescent="0.2">
      <c r="A2" s="26"/>
      <c r="B2" s="112"/>
      <c r="C2" s="6"/>
    </row>
    <row r="3" spans="1:7" x14ac:dyDescent="0.2">
      <c r="A3" s="331" t="s">
        <v>302</v>
      </c>
      <c r="B3" s="331"/>
      <c r="C3" s="6"/>
    </row>
    <row r="4" spans="1:7" x14ac:dyDescent="0.2">
      <c r="A4" s="26"/>
      <c r="B4" s="26"/>
    </row>
    <row r="5" spans="1:7" x14ac:dyDescent="0.2">
      <c r="A5" s="26"/>
      <c r="B5" s="16"/>
    </row>
    <row r="6" spans="1:7" x14ac:dyDescent="0.2">
      <c r="A6" s="200" t="s">
        <v>298</v>
      </c>
      <c r="B6" s="179" t="s">
        <v>362</v>
      </c>
      <c r="C6" s="143"/>
      <c r="D6" s="143"/>
      <c r="E6" s="26"/>
      <c r="F6" s="26"/>
    </row>
    <row r="7" spans="1:7" x14ac:dyDescent="0.2">
      <c r="A7" s="201"/>
      <c r="B7" s="16"/>
      <c r="C7" s="26"/>
      <c r="D7" s="26"/>
      <c r="E7" s="26"/>
      <c r="F7" s="26"/>
      <c r="G7" s="26"/>
    </row>
    <row r="8" spans="1:7" x14ac:dyDescent="0.2">
      <c r="A8" s="202"/>
      <c r="B8" s="16"/>
      <c r="C8" s="26"/>
      <c r="D8" s="26"/>
      <c r="E8" s="26"/>
      <c r="F8" s="26"/>
      <c r="G8" s="26"/>
    </row>
    <row r="9" spans="1:7" x14ac:dyDescent="0.2">
      <c r="A9" s="200" t="s">
        <v>299</v>
      </c>
      <c r="B9" s="264">
        <v>1347.5</v>
      </c>
      <c r="C9" s="26"/>
      <c r="D9" s="26"/>
      <c r="E9" s="26"/>
      <c r="F9" s="26"/>
      <c r="G9" s="26"/>
    </row>
    <row r="10" spans="1:7" x14ac:dyDescent="0.2">
      <c r="A10" s="112"/>
      <c r="B10" s="199"/>
    </row>
    <row r="11" spans="1:7" x14ac:dyDescent="0.2">
      <c r="A11" s="26"/>
      <c r="B11" s="16"/>
    </row>
    <row r="12" spans="1:7" ht="40.5" customHeight="1" x14ac:dyDescent="0.2">
      <c r="A12" s="332" t="s">
        <v>303</v>
      </c>
      <c r="B12" s="333"/>
    </row>
    <row r="13" spans="1:7" x14ac:dyDescent="0.2">
      <c r="A13" s="334"/>
      <c r="B13" s="335"/>
    </row>
    <row r="14" spans="1:7" x14ac:dyDescent="0.2">
      <c r="A14" s="327"/>
      <c r="B14" s="328"/>
    </row>
    <row r="15" spans="1:7" x14ac:dyDescent="0.2">
      <c r="A15" s="327"/>
      <c r="B15" s="328"/>
    </row>
    <row r="16" spans="1:7" x14ac:dyDescent="0.2">
      <c r="A16" s="327"/>
      <c r="B16" s="328"/>
    </row>
    <row r="17" spans="1:11" x14ac:dyDescent="0.2">
      <c r="A17" s="327"/>
      <c r="B17" s="328"/>
    </row>
    <row r="18" spans="1:11" x14ac:dyDescent="0.2">
      <c r="A18" s="329"/>
      <c r="B18" s="330"/>
    </row>
    <row r="19" spans="1:11" x14ac:dyDescent="0.2">
      <c r="K19" s="140"/>
    </row>
  </sheetData>
  <mergeCells count="9">
    <mergeCell ref="A15:B15"/>
    <mergeCell ref="A16:B16"/>
    <mergeCell ref="A17:B17"/>
    <mergeCell ref="A18:B18"/>
    <mergeCell ref="A1:B1"/>
    <mergeCell ref="A3:B3"/>
    <mergeCell ref="A12:B12"/>
    <mergeCell ref="A13:B13"/>
    <mergeCell ref="A14:B14"/>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22</vt:i4>
      </vt:variant>
    </vt:vector>
  </HeadingPairs>
  <TitlesOfParts>
    <vt:vector size="47" baseType="lpstr">
      <vt:lpstr>1-Info Section Cover Sheet</vt:lpstr>
      <vt:lpstr>2-SFA Policies</vt:lpstr>
      <vt:lpstr>3-Bid Point Calculator</vt:lpstr>
      <vt:lpstr>4-SFA Staffing Patterns</vt:lpstr>
      <vt:lpstr>5-FSMC Staffing Patterns</vt:lpstr>
      <vt:lpstr>6-FSMC Proposed Staff Patterns</vt:lpstr>
      <vt:lpstr>7-Cost Information</vt:lpstr>
      <vt:lpstr>8-Equipment List</vt:lpstr>
      <vt:lpstr>9-USDA Foods</vt:lpstr>
      <vt:lpstr>10-SD Info - Brkfst</vt:lpstr>
      <vt:lpstr>11-SD Info - Lunch</vt:lpstr>
      <vt:lpstr>12-SD Info - Snacks</vt:lpstr>
      <vt:lpstr>13-SD Info - Suppers</vt:lpstr>
      <vt:lpstr>14-Revenue Info</vt:lpstr>
      <vt:lpstr>15-Meal Equiv Calculator</vt:lpstr>
      <vt:lpstr>16-Bldg Demographics</vt:lpstr>
      <vt:lpstr>17-Services by Location</vt:lpstr>
      <vt:lpstr>18-Cost Responsibility Detail</vt:lpstr>
      <vt:lpstr>19-Claims for Reimbursement</vt:lpstr>
      <vt:lpstr>20-Breakfast Menu</vt:lpstr>
      <vt:lpstr>21-Lunch Menu</vt:lpstr>
      <vt:lpstr>22-A la Carte</vt:lpstr>
      <vt:lpstr>23-Food Spec Cover Sht</vt:lpstr>
      <vt:lpstr>24-Bid Sheet Cover</vt:lpstr>
      <vt:lpstr>25-Bid without Advance Payment</vt:lpstr>
      <vt:lpstr>'10-SD Info - Brkfst'!Print_Area</vt:lpstr>
      <vt:lpstr>'11-SD Info - Lunch'!Print_Area</vt:lpstr>
      <vt:lpstr>'12-SD Info - Snacks'!Print_Area</vt:lpstr>
      <vt:lpstr>'13-SD Info - Suppers'!Print_Area</vt:lpstr>
      <vt:lpstr>'14-Revenue Info'!Print_Area</vt:lpstr>
      <vt:lpstr>'15-Meal Equiv Calculator'!Print_Area</vt:lpstr>
      <vt:lpstr>'16-Bldg Demographics'!Print_Area</vt:lpstr>
      <vt:lpstr>'17-Services by Location'!Print_Area</vt:lpstr>
      <vt:lpstr>'1-Info Section Cover Sheet'!Print_Area</vt:lpstr>
      <vt:lpstr>'22-A la Carte'!Print_Area</vt:lpstr>
      <vt:lpstr>'23-Food Spec Cover Sht'!Print_Area</vt:lpstr>
      <vt:lpstr>'24-Bid Sheet Cover'!Print_Area</vt:lpstr>
      <vt:lpstr>'25-Bid without Advance Payment'!Print_Area</vt:lpstr>
      <vt:lpstr>'2-SFA Policies'!Print_Area</vt:lpstr>
      <vt:lpstr>'3-Bid Point Calculator'!Print_Area</vt:lpstr>
      <vt:lpstr>'4-SFA Staffing Patterns'!Print_Area</vt:lpstr>
      <vt:lpstr>'5-FSMC Staffing Patterns'!Print_Area</vt:lpstr>
      <vt:lpstr>'6-FSMC Proposed Staff Patterns'!Print_Area</vt:lpstr>
      <vt:lpstr>'7-Cost Information'!Print_Area</vt:lpstr>
      <vt:lpstr>'8-Equipment List'!Print_Area</vt:lpstr>
      <vt:lpstr>'9-USDA Foods'!Print_Area</vt:lpstr>
      <vt:lpstr>'8-Equipment List'!Print_Titles</vt:lpstr>
    </vt:vector>
  </TitlesOfParts>
  <Company>CPPS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Velie</dc:creator>
  <cp:lastModifiedBy>Windows User</cp:lastModifiedBy>
  <cp:lastPrinted>2019-01-29T22:09:30Z</cp:lastPrinted>
  <dcterms:created xsi:type="dcterms:W3CDTF">2003-07-24T18:22:02Z</dcterms:created>
  <dcterms:modified xsi:type="dcterms:W3CDTF">2019-01-31T15:36:51Z</dcterms:modified>
</cp:coreProperties>
</file>